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<sst xmlns="http://schemas.openxmlformats.org/spreadsheetml/2006/main" count="1205" uniqueCount="723">
  <si>
    <t>№</t>
  </si>
  <si>
    <t>Наименование  этапа  или  мероприятия</t>
  </si>
  <si>
    <t>Срок  выполнения</t>
  </si>
  <si>
    <t xml:space="preserve">Ответственный  за  реализацию мероприятия </t>
  </si>
  <si>
    <t>Глава  1. Промышленность</t>
  </si>
  <si>
    <t>ЗАО «Объединенные  заводы  ПТО:</t>
  </si>
  <si>
    <t>Средства  предприятия</t>
  </si>
  <si>
    <t>Итого по главе 1:</t>
  </si>
  <si>
    <t>в т.ч. по источникам финансирования:</t>
  </si>
  <si>
    <t>-средства предприятий</t>
  </si>
  <si>
    <t>Средства предприятия</t>
  </si>
  <si>
    <t>Областной бюджет</t>
  </si>
  <si>
    <t>5.</t>
  </si>
  <si>
    <t>Итого по главе 3:</t>
  </si>
  <si>
    <t>-областной бюджет</t>
  </si>
  <si>
    <t>Итого по главе 4:</t>
  </si>
  <si>
    <t>Местный бюджет</t>
  </si>
  <si>
    <t>Итого по главе 5:</t>
  </si>
  <si>
    <t>-местный бюджет</t>
  </si>
  <si>
    <t>-другие  источники</t>
  </si>
  <si>
    <t>Итого по главе 6:</t>
  </si>
  <si>
    <t>-другие источники</t>
  </si>
  <si>
    <t>Итого по главе 7:</t>
  </si>
  <si>
    <t>Итого по главе 8:</t>
  </si>
  <si>
    <t>Итого по главе 9:</t>
  </si>
  <si>
    <t>Итого по главе 10:</t>
  </si>
  <si>
    <t>Участие в программах ТФОМС:</t>
  </si>
  <si>
    <t>Средства ТФОМС</t>
  </si>
  <si>
    <t>Итого по главе 11:</t>
  </si>
  <si>
    <t>Итого по главе 12:</t>
  </si>
  <si>
    <t>Итого по главе 13:</t>
  </si>
  <si>
    <t>Итого по главе 15:</t>
  </si>
  <si>
    <t>Всего   по   Программе:</t>
  </si>
  <si>
    <t>ЗАО «Объединенные заводы ПТО»</t>
  </si>
  <si>
    <t>средства предприятия</t>
  </si>
  <si>
    <t>Объем  расходов,  тыс.  руб.</t>
  </si>
  <si>
    <t>Источник расходов,  необходимых  для осуществления  мероприятий</t>
  </si>
  <si>
    <t>Всего</t>
  </si>
  <si>
    <t>Освоение  производства  новых  кранов г/п 16-20 тонн</t>
  </si>
  <si>
    <t>Освоение  производства  кранов режима работы 5К,7К</t>
  </si>
  <si>
    <t>Ожидаемый результат</t>
  </si>
  <si>
    <t>Рост продаж на 20%, рост прибыли на 10%</t>
  </si>
  <si>
    <t>Рост продаж на 40%, рост прибыли на 20%</t>
  </si>
  <si>
    <t>Филиал ЗАО "Нерудсервис" "Пышминский песчаный карьер":</t>
  </si>
  <si>
    <t>Освоение и разработка Русаковского месторождения строительных песков</t>
  </si>
  <si>
    <t>Филиал ЗАО "Нерудсервис" "Пышминский песчаный карьер"</t>
  </si>
  <si>
    <t>Реконструкция освещения</t>
  </si>
  <si>
    <t>ЗАО"Объединенные заводы ПТО"</t>
  </si>
  <si>
    <t>реконструкция освещения,экономия эл.энергии 50тыс.руб.</t>
  </si>
  <si>
    <t>Благотворительная помощь ветерам завода ПТО</t>
  </si>
  <si>
    <t>2009-2013</t>
  </si>
  <si>
    <t>Филиал ЗАО"Нерудсервис" "Пышминский песчаный карьер"</t>
  </si>
  <si>
    <t>Соответствие требованиям к микроклимату производственных помещений</t>
  </si>
  <si>
    <t>Установка циклонов в столярном цехе</t>
  </si>
  <si>
    <t>Снижение концентрации древесной пыли в воздухе</t>
  </si>
  <si>
    <t>Благоустройство территории</t>
  </si>
  <si>
    <t>Проведение работ по благоустройству</t>
  </si>
  <si>
    <t>Озеленние территории АБК</t>
  </si>
  <si>
    <t>Восстановление нарушенных земель</t>
  </si>
  <si>
    <t>Пополнение библиотечного фонда библиотек, приобретение компьютерного оборудования и лицензионного програмного обеспечения, подключение к сети Интернет</t>
  </si>
  <si>
    <t>Управление культуры</t>
  </si>
  <si>
    <t>Федеральный бюджет</t>
  </si>
  <si>
    <t>Капитальный ремонт  зданий Домов культуры района</t>
  </si>
  <si>
    <t>Капитальный ремонт библиотек</t>
  </si>
  <si>
    <t xml:space="preserve">Расширение круга пользователей библиотек.Обеспечение доступа </t>
  </si>
  <si>
    <t>в корпоративные и глобальные информационные системы.</t>
  </si>
  <si>
    <t>Социокультурная реалибитация особых групп населения</t>
  </si>
  <si>
    <t>Улучшение условий организации досуга населения</t>
  </si>
  <si>
    <t>Улучшение условий обслуживания</t>
  </si>
  <si>
    <t>Улучшение качества проводимых мероприятий</t>
  </si>
  <si>
    <t>Улучшение внестационарного обслуживания,развитие концертной деятельности коллективов художественной самодеятельности</t>
  </si>
  <si>
    <t>федеральный бюджет</t>
  </si>
  <si>
    <t>Реализация комплекса мероприятий по социальной защите и социальному обслуживанию населения Пышминского района</t>
  </si>
  <si>
    <t>ТОИОГВ СО Управление социальной защиты населения Пышминского района</t>
  </si>
  <si>
    <t>Повышение эффективности социальной поддержки и социального обслуживания населения</t>
  </si>
  <si>
    <t>Администрация ПГО</t>
  </si>
  <si>
    <t>2010-2011</t>
  </si>
  <si>
    <t>2009-2010</t>
  </si>
  <si>
    <t>Строительство автодороги в р.п.Пышма по ул.Торговая</t>
  </si>
  <si>
    <t>Система водоснабжения от Аксарихинского месторождения подземных вод в р.п.Пышма</t>
  </si>
  <si>
    <t>Реконструкция очистных сооружений в р.п.Пышма</t>
  </si>
  <si>
    <t>Строительство мини-стадиона в р.п.Пышма по ул.Куйбышева</t>
  </si>
  <si>
    <t>Разработка проекта на реконструкцию очистных сооружений в р.п.Пышма</t>
  </si>
  <si>
    <t>Разработка расчетной схемы водоснабжения р.п.Пышма</t>
  </si>
  <si>
    <t>Детский сад на 75 места в р.п.Пышма по ул.Бабкина,4</t>
  </si>
  <si>
    <t>2012-2013</t>
  </si>
  <si>
    <t>Развитие материально-технической базы учреждений образования</t>
  </si>
  <si>
    <t>Расширение сети экспериментальных ДОУ</t>
  </si>
  <si>
    <t>Стимулирование лучших педагогов</t>
  </si>
  <si>
    <t>10.</t>
  </si>
  <si>
    <t>Поддержка молодых специалистов</t>
  </si>
  <si>
    <t>Разработка генерального плана Пышминского городского округа</t>
  </si>
  <si>
    <t>Разработка и ведение МГИС в рамках городского округа</t>
  </si>
  <si>
    <t>Наличие нормативно-правового документа о планировочной структуре определенной территории и установлении параметров развития элементов данной структуры</t>
  </si>
  <si>
    <t>Предоставление художественного образования детям нуждающим в соц.поддержке</t>
  </si>
  <si>
    <t>Обеспечение проезда детей-сирот и опекаемых</t>
  </si>
  <si>
    <t>Обучение и воспитание детей-инвалидов в ДДУ</t>
  </si>
  <si>
    <t>Трудоустройство учащихся в летнее время</t>
  </si>
  <si>
    <t xml:space="preserve"> -предприятия</t>
  </si>
  <si>
    <t xml:space="preserve"> -личные подсобные хозяйства (ЛПХ)</t>
  </si>
  <si>
    <r>
      <t xml:space="preserve">Производство молоко </t>
    </r>
    <r>
      <rPr>
        <b/>
        <sz val="10"/>
        <rFont val="Times New Roman"/>
        <family val="1"/>
      </rPr>
      <t>(тонн)</t>
    </r>
    <r>
      <rPr>
        <sz val="10"/>
        <rFont val="Times New Roman"/>
        <family val="1"/>
      </rPr>
      <t>, в том числе:</t>
    </r>
  </si>
  <si>
    <r>
      <t xml:space="preserve">Производство мяса </t>
    </r>
    <r>
      <rPr>
        <b/>
        <sz val="10"/>
        <rFont val="Times New Roman"/>
        <family val="1"/>
      </rPr>
      <t>(тонн</t>
    </r>
    <r>
      <rPr>
        <sz val="10"/>
        <rFont val="Times New Roman"/>
        <family val="1"/>
      </rPr>
      <t>),в том числе</t>
    </r>
  </si>
  <si>
    <t>Реконструкция животноводческих помещений</t>
  </si>
  <si>
    <t>Филиал "Первомайский" ФГУСП "Сосновское"МО РФ</t>
  </si>
  <si>
    <t>2011-2012</t>
  </si>
  <si>
    <t>Реконструкция свиноводческих помещений</t>
  </si>
  <si>
    <t>2009-2011</t>
  </si>
  <si>
    <t>Заемные средства</t>
  </si>
  <si>
    <t>ООО"Дерней"</t>
  </si>
  <si>
    <t>СПК"Колхоз им.Кирова"</t>
  </si>
  <si>
    <t>Внедрение прогрессивных технологий в растениеводство</t>
  </si>
  <si>
    <t>ГУП ОПХ "Пышминское"</t>
  </si>
  <si>
    <t>Забота о человеке,привлечение молодежи на село</t>
  </si>
  <si>
    <t>Озеленение, благоустройство территории</t>
  </si>
  <si>
    <t>Экономия теплоэнергетических ресурсов,Улучшение теплоснабжения.</t>
  </si>
  <si>
    <t xml:space="preserve">Отдел ЖКХ, строительства и </t>
  </si>
  <si>
    <t>газификации администрации ПГО</t>
  </si>
  <si>
    <t>Экономия теплоэнергетических ресурсов,улучшение теплоснабжения</t>
  </si>
  <si>
    <t>Замена стальныхкотлов,котла "Энергия" на новые котлы в с.Черемыш</t>
  </si>
  <si>
    <t xml:space="preserve"> - # -</t>
  </si>
  <si>
    <t>Замена стальных котлов в с.Печеркино</t>
  </si>
  <si>
    <t>Установка приборов учета потребляемых теплоэнергии и воды в учреждениях</t>
  </si>
  <si>
    <t>Капитальный ремонт ул.Свердловская в р.п.Пышма</t>
  </si>
  <si>
    <t>Капитальный ремонт пер.Школьный в р.п.Пышма</t>
  </si>
  <si>
    <t>1.Газификация р.п.Пышма</t>
  </si>
  <si>
    <t>Строительство дороги д.Заречная -с.Юрмытское</t>
  </si>
  <si>
    <t>Разработка проекта детского сада д.Мартынова</t>
  </si>
  <si>
    <t>Строительство подводящих инженерных сетей к газовой блочной котельной</t>
  </si>
  <si>
    <t xml:space="preserve">Проведение дополнительной иммунизации населения в рамках нац.календаря </t>
  </si>
  <si>
    <t>Профилактика и снижение уровня заболеваемости населения</t>
  </si>
  <si>
    <t>Поликлиника</t>
  </si>
  <si>
    <t>Мать и дитя</t>
  </si>
  <si>
    <t>Интенсивная</t>
  </si>
  <si>
    <t>Улучшение здоровья населения сокращение смертности.Повышение качества и доступности медицинской помощи населению</t>
  </si>
  <si>
    <t>Раннее выявление заболеваний,профилактика заболеваний</t>
  </si>
  <si>
    <t>Оснащение диагностическим оборудованием, оборудованием для диагностики,лечение и выхаживание новорожденных</t>
  </si>
  <si>
    <t>Улучшение качества диагностики,раннее выявление заболеваний.Улучшение диагностики, лечение и выхаживание новорожденных,снижение млад смертности</t>
  </si>
  <si>
    <t>Улучшение качества и своевременности предоставления мед помощи населению</t>
  </si>
  <si>
    <t>Профилактика и ограничение распространения заболеваний.</t>
  </si>
  <si>
    <t>Улучшение мед.помощи и сохранение здоровья населения</t>
  </si>
  <si>
    <t>Улучшение материально-технической базы первичного звена учрежд.здравоохранения</t>
  </si>
  <si>
    <t>Развитие первичной  мед.помощи подготовка кадров в УГМА</t>
  </si>
  <si>
    <t>по целевому набору на условиях софинансирования</t>
  </si>
  <si>
    <t>Повышение качества и доступности медицинской помощи населению в связи</t>
  </si>
  <si>
    <t>с укомплектованием ЛПУ врачебными кадрами</t>
  </si>
  <si>
    <t>Переподготовка и повышение квалификации медперсонала(отделение семейной медицины)</t>
  </si>
  <si>
    <t>Улучшение качества медицинской помощи</t>
  </si>
  <si>
    <t>Приобретение жилья для молодых специалистов</t>
  </si>
  <si>
    <t>ГУ "Пышминский ЦЗ"</t>
  </si>
  <si>
    <t>Организация общественных работ</t>
  </si>
  <si>
    <t>Информирование населения и работодателей о положении на рынке труда</t>
  </si>
  <si>
    <t>Информаривание населения,работодателей о потребностях рынка труда, возможностях профессионального обучения, профориентации,сокращение сроков поиска работы гражданами и комплектования рабочих мест</t>
  </si>
  <si>
    <t>Организация общественных работ для временной занятости - 430 человек (всего 150 человек)</t>
  </si>
  <si>
    <t>Организация ярмарок вакансий и учебных мест для непосредственной встречи работодателей с безработными и ищущими работу гражданами- ежегдно по 4 ярмарке (20 ярмарок)</t>
  </si>
  <si>
    <t xml:space="preserve">Организация временного трудоустройства безработных граждан, испытывающих трудности в поиске работы </t>
  </si>
  <si>
    <t>Организация временного трудоустройства несовершеннолетних граждан в возрасте от 14 до 18 лет</t>
  </si>
  <si>
    <t>Приобщение к труду несовершеннолетних граждан и получение ими профессиональных навыков-650 чел.(всего 3900 чел.)</t>
  </si>
  <si>
    <t>Социальная адаптация безработных граждан на рынке труда</t>
  </si>
  <si>
    <t>Оказание содействия самозанятости безработных граждан (организует собственное дело)</t>
  </si>
  <si>
    <t>Обеспечение адаптации безработных граждан к ситуации на рынке труда - 250 человек  в год ( всего 2000 чел.)</t>
  </si>
  <si>
    <t>Создание условий для расширения возможностей занятости граждан  в сфере предпринимательской деятельности 2 чел.(всего 12 чел.)</t>
  </si>
  <si>
    <t>Организация временного трудоустройства безработных граждан в возрасте от 18 до 20 лет  из числа выпускников учреждений начального и среднего профессионального образования,ищущих работу впервые</t>
  </si>
  <si>
    <t>Организация временного трудоустройства 10 человек ( всего 50 человек)</t>
  </si>
  <si>
    <t>Трудоустройство инвалидов в счет установленной квоты</t>
  </si>
  <si>
    <t>Обеспечение гарантированного трудоустройства - 4 человека</t>
  </si>
  <si>
    <t>Трудоустроить по организационному набору на территории и за пределами области -21 чел. в год (всего 126 человек)</t>
  </si>
  <si>
    <t>Переселение на постоянное место жительство на село , семей</t>
  </si>
  <si>
    <t>Переселить на село - 2 семьи в год ( всего 10 семей)</t>
  </si>
  <si>
    <t>Повышение качества рабочей силы на рынке труда области на основе профессионального обучения - 128 человек (790 человек)</t>
  </si>
  <si>
    <t xml:space="preserve">Профессиональная ориентация </t>
  </si>
  <si>
    <t>Обеспечение участия в программе профессиональной ориентации - 750 человек (всего-4500 человек)</t>
  </si>
  <si>
    <t>Пособие по безработице ( в среднегодовом исчислении)</t>
  </si>
  <si>
    <t>Материальная помощь безработным</t>
  </si>
  <si>
    <t>Оказывать материальную помощь 40 безработным в год (всего- 200 человек)</t>
  </si>
  <si>
    <t>Оформление безработным гражданам пенсий досрочно (в среднегодовом исчислении)</t>
  </si>
  <si>
    <t>Оформить досрочную пенсию - 10 человек в год (  всего -50 человек)</t>
  </si>
  <si>
    <t xml:space="preserve">Стипендии на профессиональное обучение </t>
  </si>
  <si>
    <t xml:space="preserve"> - средства предприятия</t>
  </si>
  <si>
    <t>Увеличение розничного товарооборота</t>
  </si>
  <si>
    <t>ПО "Четкаринское"</t>
  </si>
  <si>
    <t>Пышминское ПО</t>
  </si>
  <si>
    <t xml:space="preserve">Реконструкция и приобретение основных средств </t>
  </si>
  <si>
    <t>Обучение кадров</t>
  </si>
  <si>
    <t xml:space="preserve"> -областной бюджет</t>
  </si>
  <si>
    <t>Техническое перевооружение механического цеха</t>
  </si>
  <si>
    <t>2011-2013</t>
  </si>
  <si>
    <t xml:space="preserve">Рост прибыли </t>
  </si>
  <si>
    <t xml:space="preserve"> -прочие (заемные)средства</t>
  </si>
  <si>
    <t xml:space="preserve"> -федеральный бюджет</t>
  </si>
  <si>
    <t xml:space="preserve"> - федеральный бюджет</t>
  </si>
  <si>
    <t>Печеркинское ПО</t>
  </si>
  <si>
    <t>Внедрение современных методов торговли, улучшение качества обслуживания населения</t>
  </si>
  <si>
    <t>Повышениеи квалификации  работников</t>
  </si>
  <si>
    <t>Организация выедной торговли</t>
  </si>
  <si>
    <t>Расширение зон обслуживания</t>
  </si>
  <si>
    <t>Строительство объектов торговли</t>
  </si>
  <si>
    <t>Индивидуальные предприниматели</t>
  </si>
  <si>
    <t xml:space="preserve">Приобретение оборудование </t>
  </si>
  <si>
    <t>Реконструкция, расширение  торговых площадей</t>
  </si>
  <si>
    <t>Открытие объектов по оказанию платных услуг</t>
  </si>
  <si>
    <t>Управление сельского хозяйства</t>
  </si>
  <si>
    <t>Создание мясобойн ( 2), услуги по переботки овощей и зерна</t>
  </si>
  <si>
    <t xml:space="preserve"> -местный бюджет</t>
  </si>
  <si>
    <t>Повышение уровня воспитания и образования детей дошкольного возраста</t>
  </si>
  <si>
    <t>Перевод больницы на автономное отопление.Улучшение условий</t>
  </si>
  <si>
    <t>экономия бюджетных средств</t>
  </si>
  <si>
    <t>Газофикация сельских населенных пунктов, обеспечение население газом</t>
  </si>
  <si>
    <t>Обеспечение населения качественной питьевой водой.</t>
  </si>
  <si>
    <t xml:space="preserve">Улучшение экологической обстановки </t>
  </si>
  <si>
    <t xml:space="preserve">Благоустройство территории </t>
  </si>
  <si>
    <t xml:space="preserve">приведение  в порядок, благоустройство территорий </t>
  </si>
  <si>
    <t>Содействие в развитие малых форм хозяйствования в области сельского хозяйства</t>
  </si>
  <si>
    <t>Увеличение объема  производства сельскохозяйственной продукции</t>
  </si>
  <si>
    <t>Повышения уровня удовлетворения населения  в цельномолочной продукции</t>
  </si>
  <si>
    <t xml:space="preserve"> - крестьянско фермерские хозяйства(КФХ)</t>
  </si>
  <si>
    <t>создание рабочих мест, оказание бытовых услуг</t>
  </si>
  <si>
    <t>Внедрение современных медотов обслуживания</t>
  </si>
  <si>
    <t>увеличение торговых площадей</t>
  </si>
  <si>
    <t>Администрация ПГО (отдел ЖКХ)</t>
  </si>
  <si>
    <t>Средства местного бюджета</t>
  </si>
  <si>
    <t xml:space="preserve">  - местный бюджет</t>
  </si>
  <si>
    <t>Реконструкция и модернизация объектов ЖКХ</t>
  </si>
  <si>
    <t>Инженерная подготовка площадок под жилищное строительство</t>
  </si>
  <si>
    <t>Улучшение условий содержания скота,увеличение продуктивности и увеличение производительности труда</t>
  </si>
  <si>
    <t>Увеличение продуктивности и увеличение производительности труда</t>
  </si>
  <si>
    <t>Создание условий для предоставления транспортных услуг населению</t>
  </si>
  <si>
    <t>Капитальный ремонт ул.Кирова (от ул.Куйбышева до трассы) в р.п.Пышма</t>
  </si>
  <si>
    <t>Реконструкция ФАПов с заменой на блочные модули</t>
  </si>
  <si>
    <t>Ямочный ремонт в р.п.Пышма</t>
  </si>
  <si>
    <t>Управление в р.п.Пышма</t>
  </si>
  <si>
    <t>Строительство моста в д.Талица</t>
  </si>
  <si>
    <t>Капитальный ремонт дороги по ул.Островского в р.п.Пышма</t>
  </si>
  <si>
    <t>Ремонт дороги в с.Тимохинское</t>
  </si>
  <si>
    <t>Реконструкция котельных, в том числе :</t>
  </si>
  <si>
    <t>Админстрация ПГО</t>
  </si>
  <si>
    <t>Ремонт ГТС( гидротехническое сооружение)</t>
  </si>
  <si>
    <t>Техническое перевооружение кранового цеха</t>
  </si>
  <si>
    <t>Глава 2. Сельское  хозяйство</t>
  </si>
  <si>
    <t>Глава 3.Транспорт и связь</t>
  </si>
  <si>
    <t>Глава 4. Дорожное строительство</t>
  </si>
  <si>
    <t>Глава 5.  Малое  предпринимательство</t>
  </si>
  <si>
    <t>Глава 6.  Жилищно-коммунальное  хозяйство, экология</t>
  </si>
  <si>
    <t>Глава 7.  Энергосбережение</t>
  </si>
  <si>
    <t>Глава 8.    Газификация</t>
  </si>
  <si>
    <t>Глава 9. Образование</t>
  </si>
  <si>
    <t>Глава 10.  Здравоохранение</t>
  </si>
  <si>
    <t>Глава 11.  Социальная защита  населения</t>
  </si>
  <si>
    <t>Дорога в с.Печеркино 2,5 км</t>
  </si>
  <si>
    <t>Строительство моста через р.Юрмач с.Юрмытское-д.Заречная</t>
  </si>
  <si>
    <t>Приобретение квартир для малоимущих граждан</t>
  </si>
  <si>
    <t>Улучшение жилищных условий граждан</t>
  </si>
  <si>
    <t>Создание условий для закрепления молодежи в Пышминском городском округе</t>
  </si>
  <si>
    <t>Социальная поддержка участковых уполномоченных милиции в соответствии со ст.30 "Закона о милиции"</t>
  </si>
  <si>
    <t>Ремонт,оснащение пунктов участковых уполномоченных оборудованием и оргтехникой</t>
  </si>
  <si>
    <t>Глава 12.   Культура,  молодежная  политика, спорт</t>
  </si>
  <si>
    <t>Глава 13.  Общественная  безопасность</t>
  </si>
  <si>
    <t>Глава 14.   Занятость населения</t>
  </si>
  <si>
    <t>Итого по главе 14:</t>
  </si>
  <si>
    <t>Итого по главе 2:</t>
  </si>
  <si>
    <t>Глава 15.   Развитие торговли, потребительской кооперации, общественного  питания.</t>
  </si>
  <si>
    <t>Глава 16. Градостроительное проектирование и жилищное строительствотельная деятельность</t>
  </si>
  <si>
    <t>Итого по главе 16:</t>
  </si>
  <si>
    <t>Раздел 3.План мероприятий по выполнению программы социально-экономического развития Пышминского городского округа на 2009-2013 годы</t>
  </si>
  <si>
    <t>Рекультивация земель Тимохинского месторождения строительных песков</t>
  </si>
  <si>
    <t>Ремонт дороги по ул.Комарова р.п.Пышма (начало строительства)</t>
  </si>
  <si>
    <t>МУЗ "Пышминская ЦРБ"</t>
  </si>
  <si>
    <t>прививок против полиомиелита, гепатита В,краснухи, гриппа,дифтерии, коклюша,столбняка,кори и эпид.паротита туберкулеза</t>
  </si>
  <si>
    <t>Создание условий для деятельности добровольных формирований охраны общественного порядка</t>
  </si>
  <si>
    <t>Организация ярмарок вакансий и учебных рабочих мест,единиц</t>
  </si>
  <si>
    <t>Назначить стипендии 128 чел в год . (всего- 640 человек)</t>
  </si>
  <si>
    <t>Создание безприводного интернета, автотранспортный ремонт, услуги</t>
  </si>
  <si>
    <t>Строительство детского сада на 54 места в д.Мартынова</t>
  </si>
  <si>
    <t>Строительство детского сада на 54 места в д.Холкина</t>
  </si>
  <si>
    <t>2010-2013</t>
  </si>
  <si>
    <t>Строительство бассейна( 2010-разработка проектной сметной документации,2011-2012-строительство)</t>
  </si>
  <si>
    <t>11.Газификация района</t>
  </si>
  <si>
    <t>Шефство, благотворительная помощь</t>
  </si>
  <si>
    <t>Создание условий для работы оперуполномоченных , снижения уровня преступности</t>
  </si>
  <si>
    <t>Проектно-сметная документация на ремонт пер.Куйбышевский в р.п.Пышма</t>
  </si>
  <si>
    <t>Стрительство гостиничного комплекса</t>
  </si>
  <si>
    <t>Проведение энергетического аудита</t>
  </si>
  <si>
    <t xml:space="preserve">Шефство, профориентация, благотворительность в сельском хоз-ве                 </t>
  </si>
  <si>
    <t>Трудоустройство по организованному набору</t>
  </si>
  <si>
    <t>Профессиональное обучение безработных граждан ( направлено на профобучение)</t>
  </si>
  <si>
    <t>ЗАО "Пышминский лифтостроительный завод"</t>
  </si>
  <si>
    <t>1.1.</t>
  </si>
  <si>
    <t>1.2.</t>
  </si>
  <si>
    <t>1.3.</t>
  </si>
  <si>
    <t>1.4.</t>
  </si>
  <si>
    <t>1.5.</t>
  </si>
  <si>
    <t>1.6.</t>
  </si>
  <si>
    <t>1.7.</t>
  </si>
  <si>
    <t>Освоение производства пассажирских лифтов г/п 400 кг</t>
  </si>
  <si>
    <t>ЗАО "Пышминский  лифтостроительный завод"</t>
  </si>
  <si>
    <t>Среднегодовый выпуск песка не менее 200 тыс. куб метров</t>
  </si>
  <si>
    <t>Освоение производства пассажирских лифтов г/п 630 кг</t>
  </si>
  <si>
    <t>_ "_</t>
  </si>
  <si>
    <t>1.8.</t>
  </si>
  <si>
    <t>Освоение производства пассажирских лифтов г/п 1000 кг</t>
  </si>
  <si>
    <t>_"_</t>
  </si>
  <si>
    <t>Производство 50-60 штук лифтов ежемесячно</t>
  </si>
  <si>
    <t>Ежегодное повышение производства мяса на 6%</t>
  </si>
  <si>
    <t>Ежегодное повышение производство молока на 4%</t>
  </si>
  <si>
    <t>СПК "Калининский"</t>
  </si>
  <si>
    <t>Строительство молочных комплексов,реконструкция коровников</t>
  </si>
  <si>
    <t>Создание рыбоводческих кооперативов</t>
  </si>
  <si>
    <t>Создание 3-х рыбоводческих  кооперативов</t>
  </si>
  <si>
    <t>Реконструкция и лицензирование бойни скота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</si>
  <si>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</si>
  <si>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</si>
  <si>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</si>
  <si>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</si>
  <si>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</si>
  <si>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</si>
  <si>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</si>
  <si>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</si>
  <si>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</si>
  <si>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2.3.1.</t>
  </si>
  <si>
    <t>2.4.</t>
  </si>
  <si>
    <t>2.5.</t>
  </si>
  <si>
    <t>2.5.1.</t>
  </si>
  <si>
    <t>2.5.2.</t>
  </si>
  <si>
    <t>2.5.2.1.</t>
  </si>
  <si>
    <t>2.5.3.</t>
  </si>
  <si>
    <t>2.5.3.1.</t>
  </si>
  <si>
    <t>2.6.</t>
  </si>
  <si>
    <t>2.6.1.</t>
  </si>
  <si>
    <t>2.6.2.</t>
  </si>
  <si>
    <t>2.6.2.1.</t>
  </si>
  <si>
    <t>2.6.3.</t>
  </si>
  <si>
    <t>2.6.3.1.</t>
  </si>
  <si>
    <t>2.6.4.</t>
  </si>
  <si>
    <t>2.6.4.1.</t>
  </si>
  <si>
    <t>2.6.5.</t>
  </si>
  <si>
    <t>2.7.</t>
  </si>
  <si>
    <t>2.8.</t>
  </si>
  <si>
    <t>2.9.</t>
  </si>
  <si>
    <t>2.10.</t>
  </si>
  <si>
    <t>2.10.1.</t>
  </si>
  <si>
    <t>2.10.2.</t>
  </si>
  <si>
    <t>2.10.3.</t>
  </si>
  <si>
    <t>2.10.4.</t>
  </si>
  <si>
    <t xml:space="preserve">Улучшение материально-технической базы  муниципального автотранспортного предприятия </t>
  </si>
  <si>
    <t>3.1.</t>
  </si>
  <si>
    <t>3.2.</t>
  </si>
  <si>
    <t>3.2.1.</t>
  </si>
  <si>
    <t>3.2.2..</t>
  </si>
  <si>
    <t>3.2.3.</t>
  </si>
  <si>
    <t>Капитальный ремонт автодороги в р.п.Пышма по ул.Строителей 0,861 км</t>
  </si>
  <si>
    <t>Капитальный ремонт ул.Куйбышева  0,475 км</t>
  </si>
  <si>
    <t xml:space="preserve">Ремонт ул.Победы в р.п.Пышма </t>
  </si>
  <si>
    <t>Ремонт дороги ул.Гоголя р.п.Пышма 0,381 км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</si>
  <si>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</si>
  <si>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</si>
  <si>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</si>
  <si>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</si>
  <si>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</si>
  <si>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</si>
  <si>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</si>
  <si>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</si>
  <si>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</si>
  <si>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</si>
  <si>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4.10.1.</t>
  </si>
  <si>
    <t>4.11.</t>
  </si>
  <si>
    <t>4.11.1.</t>
  </si>
  <si>
    <t>4.12.</t>
  </si>
  <si>
    <t>4.13.</t>
  </si>
  <si>
    <t>4.14.</t>
  </si>
  <si>
    <t>4.14.1</t>
  </si>
  <si>
    <t>4.15.</t>
  </si>
  <si>
    <t>4.16.</t>
  </si>
  <si>
    <t>4.17.</t>
  </si>
  <si>
    <t>4.18.</t>
  </si>
  <si>
    <t>4.18.1</t>
  </si>
  <si>
    <t>4.18.2.</t>
  </si>
  <si>
    <t>4.18.3.</t>
  </si>
  <si>
    <t>4.18.4.</t>
  </si>
  <si>
    <t>Улучшение качества дорог, снижение травматизма на дорогах</t>
  </si>
  <si>
    <t>Расширение торговли, строительсво  5 магазинов создание новых рабочих мест,обеспечение населения торговой площадью на 1000 человек - 400кв.м (к 2011 году)</t>
  </si>
  <si>
    <t>Создание благоприятных условий для развития  субъектов малого и среднего предпринимательства на территории</t>
  </si>
  <si>
    <t>Пышминского городского округа</t>
  </si>
  <si>
    <t>Внебюджетные источники</t>
  </si>
  <si>
    <t>Увеличение числа частных предпринимателей в Пышминском городском округе,снижение уровня безработных</t>
  </si>
  <si>
    <t>.-средства предприятия</t>
  </si>
  <si>
    <t>5.1.</t>
  </si>
  <si>
    <t>5.2.</t>
  </si>
  <si>
    <t>5.3.</t>
  </si>
  <si>
    <t>5.4.</t>
  </si>
  <si>
    <t>5.5.</t>
  </si>
  <si>
    <t>5.6.</t>
  </si>
  <si>
    <t>5.7.</t>
  </si>
  <si>
    <t>5.7.1.</t>
  </si>
  <si>
    <t>5.8.</t>
  </si>
  <si>
    <t>5.8.1.</t>
  </si>
  <si>
    <t>5.8.2.</t>
  </si>
  <si>
    <t>5.8.3.</t>
  </si>
  <si>
    <t>5.8.4.</t>
  </si>
  <si>
    <t>Предприятия сельского хозяйства</t>
  </si>
  <si>
    <t xml:space="preserve">Обустройство в 2011 году 8 источников нецентрализованного водоснабжения  (р.п.Пышма </t>
  </si>
  <si>
    <t>ул.Барахвостова,ул.Береговая,ул.Горная,д.Нагибина,д.Налимова,д.Речелга)</t>
  </si>
  <si>
    <t>Обустройство источников нецентрализованного водоснабжения</t>
  </si>
  <si>
    <t>Организация содержания мест захоронения</t>
  </si>
  <si>
    <t>Улучшение экологической обстановки</t>
  </si>
  <si>
    <t>Благоустройство территории Пышминского городского округа</t>
  </si>
  <si>
    <t>Установка двухтарифных счетчиков в , приборов учета потребляемой теплоэнергии в учреждениях</t>
  </si>
  <si>
    <t xml:space="preserve">Муниципальные учреждения </t>
  </si>
  <si>
    <t>Муниципальные унитарные предприятия</t>
  </si>
  <si>
    <t>Установка приборов учета потребляемой  воды ,замена электроламп</t>
  </si>
  <si>
    <t>7.1.</t>
  </si>
  <si>
    <t>7.2.</t>
  </si>
  <si>
    <t>7.3.</t>
  </si>
  <si>
    <t>7.3.1.</t>
  </si>
  <si>
    <t>7.3.2.</t>
  </si>
  <si>
    <t>7.4.</t>
  </si>
  <si>
    <t>7.5.</t>
  </si>
  <si>
    <t>7.6.</t>
  </si>
  <si>
    <t>7.7.</t>
  </si>
  <si>
    <t>7.7.1.</t>
  </si>
  <si>
    <t>7.7.2.</t>
  </si>
  <si>
    <t>7.7.3.</t>
  </si>
  <si>
    <t>7.7.4.</t>
  </si>
  <si>
    <t>Строительство газопровода низкого давления от ГРПШ-1 (достройка)</t>
  </si>
  <si>
    <t>Строительство газовой блочной котельной МУЗ " Пышминская ЦРБ"</t>
  </si>
  <si>
    <t>Строительство газопровода  высокого и низкого давления к  жилому микрорайону ст. Ощепково от  ГРП 3</t>
  </si>
  <si>
    <t>Строительство  подводящих сетей к газовой блочной котельной в р.п.Пышма по ул.Пионерской</t>
  </si>
  <si>
    <t>Экспертиза проектов газопровода низкого давления (к жилому микрорайону № 2 от ГРПШ-9, к жилому микрорайону ул.Строителей от ГРПШ -10, к жилому сектору от ГРП-3,от ГРП-5)</t>
  </si>
  <si>
    <t>Разработка рабочего проекта газопровода низкого давления к жилому сектору от ГРП-5</t>
  </si>
  <si>
    <t>Отдел ЖКХ,строительства и газификации администрации ПГО</t>
  </si>
  <si>
    <t>Отдел ЖКХ,строительства</t>
  </si>
  <si>
    <t xml:space="preserve"> и газификации администрации ПГО</t>
  </si>
  <si>
    <t xml:space="preserve">Отдел ЖКХ,строительства </t>
  </si>
  <si>
    <t>и газификации администрации ПГО</t>
  </si>
  <si>
    <t>Потребительский кооператив "Факел"</t>
  </si>
  <si>
    <t>Другие источники</t>
  </si>
  <si>
    <t>Разработка рабочего проекта газопровода низкого давления к жилому сектору от ГРП-2</t>
  </si>
  <si>
    <t>Строительство газопровода низкого давления к жилому сектору от ГРПШ-12</t>
  </si>
  <si>
    <t>Строительство газовой блочной котельной по ул.Пионерской (взамен двух угольных ЦК, пер.Речной)</t>
  </si>
  <si>
    <t>Разработка ПСД на строительство газопровода низкого давления,с.Чернышево</t>
  </si>
  <si>
    <t>Разработка ПСД на строительство газопровода низкого давления в с.Тупицыно</t>
  </si>
  <si>
    <t>Экспертизы проектно-сметной  документации газопроводов низкого давления</t>
  </si>
  <si>
    <t>Строительство подводящих инженерных сетей к газовой блочной котельной в р.п.Пышма по ул.С.Лазо</t>
  </si>
  <si>
    <t>ЗАО "ГАЗЭКС"</t>
  </si>
  <si>
    <t>Отдел ЖКХ,строительства и газификации администрации ПГО,ЗАО "Регионгазинвест"</t>
  </si>
  <si>
    <t>8.1.</t>
  </si>
  <si>
    <t>8.2.</t>
  </si>
  <si>
    <t>8.2.1.</t>
  </si>
  <si>
    <t>8.3.</t>
  </si>
  <si>
    <t>8.3.1.</t>
  </si>
  <si>
    <t>8.4.</t>
  </si>
  <si>
    <t>8.5.</t>
  </si>
  <si>
    <t>8.6.</t>
  </si>
  <si>
    <t>8.7.</t>
  </si>
  <si>
    <t>8.8.</t>
  </si>
  <si>
    <t>8.8.1.</t>
  </si>
  <si>
    <t>8.9.</t>
  </si>
  <si>
    <t>8.10.</t>
  </si>
  <si>
    <t>8.11.</t>
  </si>
  <si>
    <t>8.12.</t>
  </si>
  <si>
    <t>8.12.1.</t>
  </si>
  <si>
    <t>8.13.</t>
  </si>
  <si>
    <t>8.13.1.</t>
  </si>
  <si>
    <t>8.14.</t>
  </si>
  <si>
    <t>8.15.</t>
  </si>
  <si>
    <t>8.15.1.</t>
  </si>
  <si>
    <t>8.15.2.</t>
  </si>
  <si>
    <t>8.15.3.</t>
  </si>
  <si>
    <t>8.15.4.</t>
  </si>
  <si>
    <t>8.15.5.</t>
  </si>
  <si>
    <t xml:space="preserve">Уменьшение очереди на получение путевки в д/сад, достижение </t>
  </si>
  <si>
    <t>показателя обеспеченности детей местами в детских садах 86%</t>
  </si>
  <si>
    <t>Разработка проекта детского сада в д.Холкина</t>
  </si>
  <si>
    <t xml:space="preserve">Ремонт и приведение в соответствии с требованиями санитарного </t>
  </si>
  <si>
    <t>и пожарного надзора зданий образовательных учреждений</t>
  </si>
  <si>
    <t xml:space="preserve">Управление образования </t>
  </si>
  <si>
    <t xml:space="preserve"> администрации ПГО Администрация ПГО</t>
  </si>
  <si>
    <t>администрации  ПГО</t>
  </si>
  <si>
    <t>(капитальный ремонт школ)</t>
  </si>
  <si>
    <t xml:space="preserve">Управление образования администрация ПГО </t>
  </si>
  <si>
    <t>Спонсорская помощь спортивной школе</t>
  </si>
  <si>
    <t>ЗАО "Объединенные заводы ПТО"</t>
  </si>
  <si>
    <t xml:space="preserve">Управление образования  </t>
  </si>
  <si>
    <t>администрация ПГО</t>
  </si>
  <si>
    <t>.-средства предприятий</t>
  </si>
  <si>
    <t>9.1.</t>
  </si>
  <si>
    <t>9.1.2.</t>
  </si>
  <si>
    <t>9.2.</t>
  </si>
  <si>
    <t>9.3.</t>
  </si>
  <si>
    <t>9.3.1.</t>
  </si>
  <si>
    <t>9.4.</t>
  </si>
  <si>
    <t>9.5.</t>
  </si>
  <si>
    <t>9.5.1.</t>
  </si>
  <si>
    <t>9.6.</t>
  </si>
  <si>
    <t>9.6.1.</t>
  </si>
  <si>
    <t>9.10.</t>
  </si>
  <si>
    <t>9.7.</t>
  </si>
  <si>
    <t>9.8.</t>
  </si>
  <si>
    <t>9.9.</t>
  </si>
  <si>
    <t>9.9.1.</t>
  </si>
  <si>
    <t>9.11.</t>
  </si>
  <si>
    <t>9.11.1.</t>
  </si>
  <si>
    <t>9.11.2.</t>
  </si>
  <si>
    <t>9.11.3.</t>
  </si>
  <si>
    <t>9.11.4.</t>
  </si>
  <si>
    <t>Проведение диспансеризации работающего населения в  организациях</t>
  </si>
  <si>
    <t>МУЗ "Пышминская  ЦРБ"</t>
  </si>
  <si>
    <t>Стабилизация заболеваемости ВИЧ/СПИД и гемоконтактными гепатитами, снижение заболеваемости этими инфекция в Пышминском городском округе</t>
  </si>
  <si>
    <t>Стабилизация эпидситуации по туберкулезу и предотвращение эпидемии туберкулеза в Пышминском городском округе</t>
  </si>
  <si>
    <t>Повышение качества оказания медицинской помощи онкологическим больным в первичном звене</t>
  </si>
  <si>
    <t>Помощь муниципальным учреждениям (снабжение песком детских дошкольных учреждений,средних общеобразовательных учреждений)</t>
  </si>
  <si>
    <t xml:space="preserve">Управление образования администрации ПГО </t>
  </si>
  <si>
    <t>Сельхозпредприятия</t>
  </si>
  <si>
    <t>назначить пособие по безработице всего 6960 чел., в т.ч. 2009-1010 чел.,2010-1000 чел.,2011-1100чел.,2012-990 чел.,2013- 990 чел.</t>
  </si>
  <si>
    <t>Субсидирование молодых семей по программе</t>
  </si>
  <si>
    <t xml:space="preserve"> "Обеспечение жильем молодых семей в 2007-2010г."</t>
  </si>
  <si>
    <t>Строительство, приобретение жилья,молодым семьям (специалистам),проживающим на селе</t>
  </si>
  <si>
    <t>Компенсация расходов на оплату жилого помещения и коммунальных услуг отдельным категориям граждан (льготникам)</t>
  </si>
  <si>
    <t>Субсидии на оплату жилого помещения и коммунальных услуг гражданам (малоимущим)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</si>
  <si>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</si>
  <si>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</si>
  <si>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</si>
  <si>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</si>
  <si>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</si>
  <si>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</si>
  <si>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</si>
  <si>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</si>
  <si>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</si>
  <si>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</si>
  <si>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</si>
  <si>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</si>
  <si>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</si>
  <si>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11.13.1</t>
  </si>
  <si>
    <t>11.14.</t>
  </si>
  <si>
    <t>11.14.1.</t>
  </si>
  <si>
    <t>11.14.2.</t>
  </si>
  <si>
    <t>11.15.</t>
  </si>
  <si>
    <t>11.16.</t>
  </si>
  <si>
    <t>11.17.</t>
  </si>
  <si>
    <t>11.17.1.</t>
  </si>
  <si>
    <t>11.17.2.</t>
  </si>
  <si>
    <t>11.17.3.</t>
  </si>
  <si>
    <t>11.17.4.</t>
  </si>
  <si>
    <t>11.17.5.</t>
  </si>
  <si>
    <t>Управление культуры администрации ПГО</t>
  </si>
  <si>
    <t>Приобретение музыкальной и звуковой аппаратуры,специального</t>
  </si>
  <si>
    <t xml:space="preserve"> оборудования и инвентаря для учреждений культуры.</t>
  </si>
  <si>
    <t>Подготовка и проведение открытого фестиваля-конкурса народного творчества "Провинциальный городок"</t>
  </si>
  <si>
    <t>Проведение массовых соревнований "Лыжня России","Кросс наций", "Футбольная страна".рганизация физкультурно-оздоровительных,спортивных и туристических мероприятий,спартакиад,фестивалей и конкурсов.</t>
  </si>
  <si>
    <t>Комитет по физической культуре,спорту и туризму администрации Пышминского городского округа</t>
  </si>
  <si>
    <t xml:space="preserve">Увеличение доли граждан систематически занимающихся физичечкой культурой и спортом, до 17% от общего числа жителей Пышминского городского округа </t>
  </si>
  <si>
    <t>Организация занятости подростков, подготовка юношей к службе в армии</t>
  </si>
  <si>
    <t>местное отделение ДОСААФ России</t>
  </si>
  <si>
    <t>Развитие материально-технической базы Комитета по физической культуре,спорту и туризму</t>
  </si>
  <si>
    <t>Комитет по физической культуре,спорту и туризму администрации ПГО</t>
  </si>
  <si>
    <t>Организация конкурса среди Территориальных Управлений администрации ПГО на лучшую постановку профилактической работы</t>
  </si>
  <si>
    <t>Коммунальные услуги на содержание кабинетов участковых уполномоченных милиции</t>
  </si>
  <si>
    <t>Проведение бесед и лекций по безопасности дорожного движения в школах и дошкольных учреждениях</t>
  </si>
  <si>
    <t>ОВД по Пышминскому району, Управление образования администрации  ПГО</t>
  </si>
  <si>
    <t>Беззатратные мероприятия</t>
  </si>
  <si>
    <t>Проведение комплексных проверок неблагополучных семей и несовершеннолетних, состоящих на учете в ГПДН (группе по делам несовершеннолетних)</t>
  </si>
  <si>
    <t>ОВД по Пышминскому району</t>
  </si>
  <si>
    <t>Профилактика аварийности и дорожно-транспортных происшествий с участием детей</t>
  </si>
  <si>
    <t>Защита детей от преступных посягательств, в том числе вовлечение их в преступную деятельность,защита прав ребенка.</t>
  </si>
  <si>
    <t>Проведение профилактической работы с лицами,склонными к употреблению спиртных напитков и наркотических веществ</t>
  </si>
  <si>
    <t>Снижение числа лиц склонных к алкоголизму и употреблению наркотических средств</t>
  </si>
  <si>
    <t>Привлечение детей девиантного поведения к общественно-полезной деятельности</t>
  </si>
  <si>
    <t>ОВД по Пышминскому району,Управление образования ПГО</t>
  </si>
  <si>
    <t>Управление образования администрации ПГО</t>
  </si>
  <si>
    <t>Временное трудоустройство граждан, испытывающих трудности в поиске работы - 20 человек ежегодно(всего 100 чел.)</t>
  </si>
  <si>
    <t>Психологическая поддержка безработным гражданам</t>
  </si>
  <si>
    <t>Развитие и совершенствование прикладного програмного обеспечения и технических средств автоматизированных систем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</si>
  <si>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</si>
  <si>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</si>
  <si>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</si>
  <si>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</si>
  <si>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</si>
  <si>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</si>
  <si>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</si>
  <si>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</si>
  <si>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</si>
  <si>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</si>
  <si>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13.10.1.</t>
  </si>
  <si>
    <t>13.10.2.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</si>
  <si>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</si>
  <si>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</si>
  <si>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</si>
  <si>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</si>
  <si>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</si>
  <si>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</si>
  <si>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</si>
  <si>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</si>
  <si>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</si>
  <si>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</si>
  <si>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</si>
  <si>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</si>
  <si>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</si>
  <si>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</si>
  <si>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</si>
  <si>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</si>
  <si>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14.16.1.</t>
  </si>
  <si>
    <t>14.16.2.</t>
  </si>
  <si>
    <t>14.16.3.</t>
  </si>
  <si>
    <t>14.16.4.</t>
  </si>
  <si>
    <t>Полное и качественное удовлетворение потребности населения промышленными и продовольственными товарами товарами</t>
  </si>
  <si>
    <t>Товарооборот  розничной торговли</t>
  </si>
  <si>
    <t>Предприятия торговли</t>
  </si>
  <si>
    <t>Товарооборот общественного питания</t>
  </si>
  <si>
    <t>Предприятия общественного питания</t>
  </si>
  <si>
    <t>Товароооборот бытовых и гостиничных услуг</t>
  </si>
  <si>
    <t>Предприятия бытовых услуг и гостиниц</t>
  </si>
  <si>
    <t>ПО "Четкаринское",Печеркинское ПО</t>
  </si>
  <si>
    <t xml:space="preserve"> Пышминского городского округа</t>
  </si>
  <si>
    <t xml:space="preserve">Наличие нормативно-правого документа о развитии территории </t>
  </si>
  <si>
    <t xml:space="preserve">Разработка Правил землепользования и застройки Пышминского городского </t>
  </si>
  <si>
    <t xml:space="preserve"> округа применительно к территориям сельских населенных пунктах</t>
  </si>
  <si>
    <t xml:space="preserve">Наличие нормативно-правого документа о регулировании </t>
  </si>
  <si>
    <t xml:space="preserve"> землепользования и застройки территорий населенных пунктов Пышминского городского округа</t>
  </si>
  <si>
    <t>Строительство двух 24-х квартирных домов для ветеранов</t>
  </si>
  <si>
    <t>ООО "Талицкая строительная компания-2"</t>
  </si>
  <si>
    <t>Строительство 24-х  квартирного дома  по пер. Школьному</t>
  </si>
  <si>
    <t>ООО "Прогресс"</t>
  </si>
  <si>
    <t>Обеспечение жильем ветеранов ВОВ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</si>
  <si>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</si>
  <si>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</si>
  <si>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</si>
  <si>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</si>
  <si>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</si>
  <si>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</si>
  <si>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</si>
  <si>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</si>
  <si>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</si>
  <si>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</si>
  <si>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15.10.1.</t>
  </si>
  <si>
    <t>15.10.2.</t>
  </si>
  <si>
    <t>15.10.3.</t>
  </si>
  <si>
    <t>15.10.4.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</si>
  <si>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</si>
  <si>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</si>
  <si>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</si>
  <si>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</si>
  <si>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</si>
  <si>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</si>
  <si>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</si>
  <si>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</si>
  <si>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</si>
  <si>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16.9.1.</t>
  </si>
  <si>
    <t>16.9.2.</t>
  </si>
  <si>
    <t>16.9.3.</t>
  </si>
  <si>
    <t>16.9.4.</t>
  </si>
  <si>
    <t>16.9.5.</t>
  </si>
  <si>
    <t>17.1.</t>
  </si>
  <si>
    <t>17.1.1.</t>
  </si>
  <si>
    <t>17.1.2.</t>
  </si>
  <si>
    <t>17.1.3.</t>
  </si>
  <si>
    <t>17.1.4.</t>
  </si>
  <si>
    <t>17.1.5.</t>
  </si>
  <si>
    <t>12.2.</t>
  </si>
  <si>
    <t>12.3.</t>
  </si>
  <si>
    <t>12.4.</t>
  </si>
  <si>
    <t>12.5.</t>
  </si>
  <si>
    <t>12.6.</t>
  </si>
  <si>
    <t>12.7.</t>
  </si>
  <si>
    <t>12.8.</t>
  </si>
  <si>
    <t>12.4.1.</t>
  </si>
  <si>
    <t>12.4.2.</t>
  </si>
  <si>
    <t xml:space="preserve">12.1.              </t>
  </si>
  <si>
    <t>12.3.1.</t>
  </si>
  <si>
    <t>12.7.1.</t>
  </si>
  <si>
    <t>12.9.</t>
  </si>
  <si>
    <t>12.10.</t>
  </si>
  <si>
    <t>12.11.</t>
  </si>
  <si>
    <t>12.12.</t>
  </si>
  <si>
    <t>12.12.1.</t>
  </si>
  <si>
    <t>12.12.2.</t>
  </si>
  <si>
    <t>12.12.3.</t>
  </si>
  <si>
    <t>12.12.4.</t>
  </si>
  <si>
    <t>12.12.5.</t>
  </si>
  <si>
    <t xml:space="preserve"> - средства предприятий</t>
  </si>
  <si>
    <t>10.1.</t>
  </si>
  <si>
    <t>10.2.</t>
  </si>
  <si>
    <t>10.3.</t>
  </si>
  <si>
    <t>10.4.</t>
  </si>
  <si>
    <t>10.4.1.</t>
  </si>
  <si>
    <t>10.5.</t>
  </si>
  <si>
    <t>10.6.</t>
  </si>
  <si>
    <t>10.7.</t>
  </si>
  <si>
    <t>10.8.</t>
  </si>
  <si>
    <t>10.8.1.</t>
  </si>
  <si>
    <t>10.9.</t>
  </si>
  <si>
    <t>10.10.</t>
  </si>
  <si>
    <t>10.10.1.</t>
  </si>
  <si>
    <t>10.10.2.</t>
  </si>
  <si>
    <t>10.10.3.</t>
  </si>
  <si>
    <t>10.10.4.</t>
  </si>
  <si>
    <t>10.10.5.</t>
  </si>
  <si>
    <t>10.10.6.</t>
  </si>
  <si>
    <t>1.9.</t>
  </si>
  <si>
    <t>1.9.1.</t>
  </si>
  <si>
    <t>19.1.2.</t>
  </si>
  <si>
    <t>6.1.</t>
  </si>
  <si>
    <t>6.1.2.</t>
  </si>
  <si>
    <t>6.2.</t>
  </si>
  <si>
    <t>6.2.2.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</si>
  <si>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</si>
  <si>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</si>
  <si>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</si>
  <si>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</si>
  <si>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</si>
  <si>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</si>
  <si>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</si>
  <si>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</si>
  <si>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</si>
  <si>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</si>
  <si>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</si>
  <si>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</si>
  <si>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</si>
  <si>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</si>
  <si>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</si>
  <si>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6.17.1.</t>
  </si>
  <si>
    <t>6.17.2.</t>
  </si>
  <si>
    <t>6.17.3.</t>
  </si>
  <si>
    <t>6.17.4.</t>
  </si>
  <si>
    <t>.-другие источники</t>
  </si>
  <si>
    <t>Утвержден  решением Думы  от 23.03.2011г. № 214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</si>
</sst>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0"/>
    <numFmt numFmtId="174" formatCode="0.00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0" xfId="0" applyFont="1" applyBorder="1" applyAlignment="1">
      <alignment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justify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9" fillId="0" borderId="22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" fontId="2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right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16" fontId="1" fillId="0" borderId="14" xfId="0" applyNumberFormat="1" applyFont="1" applyBorder="1" applyAlignment="1">
      <alignment horizontal="center" vertical="top" wrapText="1"/>
    </xf>
    <xf numFmtId="9" fontId="1" fillId="0" borderId="22" xfId="0" applyNumberFormat="1" applyFont="1" applyBorder="1" applyAlignment="1">
      <alignment horizontal="left" vertical="top" wrapText="1"/>
    </xf>
    <xf numFmtId="9" fontId="1" fillId="0" borderId="20" xfId="0" applyNumberFormat="1" applyFont="1" applyBorder="1" applyAlignment="1">
      <alignment horizontal="left" vertical="top" wrapText="1"/>
    </xf>
    <xf numFmtId="16" fontId="1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0" fillId="0" borderId="14" xfId="0" applyBorder="1" applyAlignment="1">
      <alignment/>
    </xf>
    <xf numFmtId="0" fontId="1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10" fontId="4" fillId="0" borderId="14" xfId="0" applyNumberFormat="1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5" fillId="0" borderId="3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5.875" style="35" customWidth="1"/>
    <col min="2" max="2" width="31.75390625" style="0" customWidth="1"/>
    <col min="3" max="3" width="6.00390625" style="35" customWidth="1"/>
    <col min="4" max="4" width="17.875" style="0" customWidth="1"/>
    <col min="5" max="5" width="12.25390625" style="0" customWidth="1"/>
    <col min="6" max="6" width="10.625" style="18" customWidth="1"/>
    <col min="7" max="7" width="9.375" style="18" customWidth="1"/>
    <col min="8" max="9" width="9.625" style="18" customWidth="1"/>
    <col min="10" max="10" width="9.875" style="18" customWidth="1"/>
    <col min="11" max="11" width="10.375" style="18" customWidth="1"/>
    <col min="12" max="12" width="30.125" style="0" customWidth="1"/>
    <col min="13" max="13" width="0.12890625" style="0" hidden="1" customWidth="1"/>
  </cols>
  <sheetData>
    <row r="1" spans="9:12" ht="25.5" customHeight="1">
      <c r="I1" s="233" t="s">
        <v>722</v>
      </c>
      <c r="J1" s="234"/>
      <c r="K1" s="234"/>
      <c r="L1" s="234"/>
    </row>
    <row r="2" spans="1:12" s="8" customFormat="1" ht="20.25" customHeight="1">
      <c r="A2" s="220" t="s">
        <v>262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8.75" customHeight="1">
      <c r="A3" s="223" t="s">
        <v>0</v>
      </c>
      <c r="B3" s="206" t="s">
        <v>1</v>
      </c>
      <c r="C3" s="206" t="s">
        <v>2</v>
      </c>
      <c r="D3" s="206" t="s">
        <v>3</v>
      </c>
      <c r="E3" s="206" t="s">
        <v>36</v>
      </c>
      <c r="F3" s="206" t="s">
        <v>35</v>
      </c>
      <c r="G3" s="206"/>
      <c r="H3" s="206"/>
      <c r="I3" s="206"/>
      <c r="J3" s="206"/>
      <c r="K3" s="206"/>
      <c r="L3" s="174" t="s">
        <v>40</v>
      </c>
    </row>
    <row r="4" spans="1:12" ht="15.75" customHeight="1" hidden="1" thickBot="1">
      <c r="A4" s="223"/>
      <c r="B4" s="206"/>
      <c r="C4" s="206"/>
      <c r="D4" s="206"/>
      <c r="E4" s="206"/>
      <c r="F4" s="48"/>
      <c r="G4" s="48"/>
      <c r="H4" s="48"/>
      <c r="I4" s="48"/>
      <c r="J4" s="48"/>
      <c r="K4" s="48"/>
      <c r="L4" s="174"/>
    </row>
    <row r="5" spans="1:12" ht="29.25" customHeight="1">
      <c r="A5" s="223"/>
      <c r="B5" s="206"/>
      <c r="C5" s="206"/>
      <c r="D5" s="206"/>
      <c r="E5" s="206"/>
      <c r="F5" s="6" t="s">
        <v>37</v>
      </c>
      <c r="G5" s="6"/>
      <c r="H5" s="6"/>
      <c r="I5" s="6"/>
      <c r="J5" s="6"/>
      <c r="K5" s="6"/>
      <c r="L5" s="174"/>
    </row>
    <row r="6" spans="1:12" ht="16.5" customHeight="1">
      <c r="A6" s="223"/>
      <c r="B6" s="206"/>
      <c r="C6" s="206"/>
      <c r="D6" s="206"/>
      <c r="E6" s="206"/>
      <c r="F6" s="6"/>
      <c r="G6" s="6">
        <v>2009</v>
      </c>
      <c r="H6" s="6">
        <v>2010</v>
      </c>
      <c r="I6" s="6">
        <v>2011</v>
      </c>
      <c r="J6" s="6">
        <v>2012</v>
      </c>
      <c r="K6" s="6">
        <v>2013</v>
      </c>
      <c r="L6" s="174"/>
    </row>
    <row r="7" spans="1:12" ht="12.75">
      <c r="A7" s="161">
        <v>1</v>
      </c>
      <c r="B7" s="161">
        <v>2</v>
      </c>
      <c r="C7" s="161">
        <v>3</v>
      </c>
      <c r="D7" s="161">
        <v>4</v>
      </c>
      <c r="E7" s="161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161">
        <v>12</v>
      </c>
    </row>
    <row r="8" spans="1:12" s="91" customFormat="1" ht="15.75">
      <c r="A8" s="162"/>
      <c r="B8" s="205" t="s">
        <v>4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5.75">
      <c r="A9" s="169" t="s">
        <v>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41.25" customHeight="1">
      <c r="A10" s="172" t="s">
        <v>285</v>
      </c>
      <c r="B10" s="173" t="s">
        <v>38</v>
      </c>
      <c r="C10" s="174" t="s">
        <v>77</v>
      </c>
      <c r="D10" s="174" t="s">
        <v>33</v>
      </c>
      <c r="E10" s="174" t="s">
        <v>6</v>
      </c>
      <c r="F10" s="174">
        <f>SUM(G10:K10)</f>
        <v>3300</v>
      </c>
      <c r="G10" s="6">
        <v>2000</v>
      </c>
      <c r="H10" s="6">
        <v>1300</v>
      </c>
      <c r="I10" s="6"/>
      <c r="J10" s="6"/>
      <c r="K10" s="6"/>
      <c r="L10" s="173" t="s">
        <v>41</v>
      </c>
    </row>
    <row r="11" spans="1:12" ht="12.75" customHeight="1" hidden="1" thickBot="1">
      <c r="A11" s="172"/>
      <c r="B11" s="173"/>
      <c r="C11" s="174"/>
      <c r="D11" s="174"/>
      <c r="E11" s="174"/>
      <c r="F11" s="174"/>
      <c r="G11" s="6"/>
      <c r="H11" s="6"/>
      <c r="I11" s="6"/>
      <c r="J11" s="6"/>
      <c r="K11" s="6"/>
      <c r="L11" s="173"/>
    </row>
    <row r="12" spans="1:12" ht="16.5" customHeight="1" hidden="1" thickBot="1">
      <c r="A12" s="172"/>
      <c r="B12" s="173"/>
      <c r="C12" s="174"/>
      <c r="D12" s="174"/>
      <c r="E12" s="174"/>
      <c r="F12" s="174"/>
      <c r="G12" s="6"/>
      <c r="H12" s="6"/>
      <c r="I12" s="6"/>
      <c r="J12" s="6"/>
      <c r="K12" s="6"/>
      <c r="L12" s="173"/>
    </row>
    <row r="13" spans="1:12" ht="50.25" customHeight="1">
      <c r="A13" s="138" t="s">
        <v>286</v>
      </c>
      <c r="B13" s="15" t="s">
        <v>39</v>
      </c>
      <c r="C13" s="6" t="s">
        <v>76</v>
      </c>
      <c r="D13" s="6" t="s">
        <v>33</v>
      </c>
      <c r="E13" s="6" t="s">
        <v>6</v>
      </c>
      <c r="F13" s="6">
        <f>SUM(G13:K13)</f>
        <v>3500</v>
      </c>
      <c r="G13" s="6"/>
      <c r="H13" s="6">
        <v>500</v>
      </c>
      <c r="I13" s="6">
        <v>3000</v>
      </c>
      <c r="J13" s="6"/>
      <c r="K13" s="6"/>
      <c r="L13" s="15" t="s">
        <v>42</v>
      </c>
    </row>
    <row r="14" spans="1:12" ht="46.5" customHeight="1">
      <c r="A14" s="139" t="s">
        <v>287</v>
      </c>
      <c r="B14" s="15" t="s">
        <v>184</v>
      </c>
      <c r="C14" s="6" t="s">
        <v>50</v>
      </c>
      <c r="D14" s="6" t="s">
        <v>33</v>
      </c>
      <c r="E14" s="6" t="s">
        <v>6</v>
      </c>
      <c r="F14" s="6">
        <f>SUM(G14:K14)</f>
        <v>14450</v>
      </c>
      <c r="G14" s="6">
        <v>2650</v>
      </c>
      <c r="H14" s="6">
        <v>3000</v>
      </c>
      <c r="I14" s="6">
        <v>2150</v>
      </c>
      <c r="J14" s="6">
        <v>2150</v>
      </c>
      <c r="K14" s="6">
        <v>4500</v>
      </c>
      <c r="L14" s="15" t="s">
        <v>186</v>
      </c>
    </row>
    <row r="15" spans="1:12" ht="36" customHeight="1">
      <c r="A15" s="139" t="s">
        <v>288</v>
      </c>
      <c r="B15" s="15" t="s">
        <v>236</v>
      </c>
      <c r="C15" s="6" t="s">
        <v>185</v>
      </c>
      <c r="D15" s="6" t="s">
        <v>33</v>
      </c>
      <c r="E15" s="6" t="s">
        <v>6</v>
      </c>
      <c r="F15" s="6">
        <f>SUM(G15:K15)</f>
        <v>14000</v>
      </c>
      <c r="G15" s="6">
        <v>3500</v>
      </c>
      <c r="H15" s="6"/>
      <c r="I15" s="6">
        <v>2000</v>
      </c>
      <c r="J15" s="6">
        <v>4000</v>
      </c>
      <c r="K15" s="6">
        <v>4500</v>
      </c>
      <c r="L15" s="15" t="s">
        <v>186</v>
      </c>
    </row>
    <row r="16" spans="1:13" ht="16.5" thickBot="1">
      <c r="A16" s="212" t="s">
        <v>43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8"/>
    </row>
    <row r="17" spans="1:12" ht="53.25" customHeight="1" thickBot="1">
      <c r="A17" s="214" t="s">
        <v>289</v>
      </c>
      <c r="B17" s="217" t="s">
        <v>44</v>
      </c>
      <c r="C17" s="202" t="s">
        <v>273</v>
      </c>
      <c r="D17" s="202" t="s">
        <v>45</v>
      </c>
      <c r="E17" s="202" t="s">
        <v>6</v>
      </c>
      <c r="F17" s="202">
        <f>SUM(G17:K17)</f>
        <v>30360</v>
      </c>
      <c r="G17" s="3">
        <v>0</v>
      </c>
      <c r="H17" s="3">
        <v>23660</v>
      </c>
      <c r="I17" s="3">
        <v>2540</v>
      </c>
      <c r="J17" s="3">
        <v>2080</v>
      </c>
      <c r="K17" s="3">
        <v>2080</v>
      </c>
      <c r="L17" s="217" t="s">
        <v>294</v>
      </c>
    </row>
    <row r="18" spans="1:12" ht="16.5" customHeight="1" hidden="1" thickBot="1">
      <c r="A18" s="215"/>
      <c r="B18" s="218"/>
      <c r="C18" s="203"/>
      <c r="D18" s="203"/>
      <c r="E18" s="203"/>
      <c r="F18" s="203"/>
      <c r="G18" s="4"/>
      <c r="H18" s="4"/>
      <c r="I18" s="4"/>
      <c r="J18" s="4"/>
      <c r="K18" s="4"/>
      <c r="L18" s="218"/>
    </row>
    <row r="19" spans="1:12" ht="16.5" customHeight="1" hidden="1" thickBot="1">
      <c r="A19" s="216"/>
      <c r="B19" s="219"/>
      <c r="C19" s="204"/>
      <c r="D19" s="204"/>
      <c r="E19" s="204"/>
      <c r="F19" s="204"/>
      <c r="G19" s="2"/>
      <c r="H19" s="2"/>
      <c r="I19" s="2"/>
      <c r="J19" s="2"/>
      <c r="K19" s="2"/>
      <c r="L19" s="219"/>
    </row>
    <row r="20" spans="1:13" ht="18.75" customHeight="1">
      <c r="A20" s="197" t="s">
        <v>284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8"/>
    </row>
    <row r="21" spans="1:13" ht="41.25" customHeight="1">
      <c r="A21" s="140" t="s">
        <v>290</v>
      </c>
      <c r="B21" s="15" t="s">
        <v>292</v>
      </c>
      <c r="C21" s="15">
        <v>2010</v>
      </c>
      <c r="D21" s="6" t="s">
        <v>293</v>
      </c>
      <c r="E21" s="15" t="s">
        <v>6</v>
      </c>
      <c r="F21" s="15">
        <f>SUM(G21:K21)</f>
        <v>20000</v>
      </c>
      <c r="G21" s="15"/>
      <c r="H21" s="15">
        <v>20000</v>
      </c>
      <c r="I21" s="15"/>
      <c r="J21" s="15"/>
      <c r="K21" s="15"/>
      <c r="L21" s="15" t="s">
        <v>300</v>
      </c>
      <c r="M21" s="8"/>
    </row>
    <row r="22" spans="1:13" ht="40.5" customHeight="1">
      <c r="A22" s="141" t="s">
        <v>291</v>
      </c>
      <c r="B22" s="15" t="s">
        <v>295</v>
      </c>
      <c r="C22" s="15">
        <v>2010</v>
      </c>
      <c r="D22" s="6" t="s">
        <v>296</v>
      </c>
      <c r="E22" s="15" t="s">
        <v>6</v>
      </c>
      <c r="F22" s="15">
        <f>SUM(G22:K22)</f>
        <v>20000</v>
      </c>
      <c r="G22" s="15"/>
      <c r="H22" s="15">
        <v>20000</v>
      </c>
      <c r="I22" s="15"/>
      <c r="J22" s="15"/>
      <c r="K22" s="15"/>
      <c r="L22" s="6" t="s">
        <v>296</v>
      </c>
      <c r="M22" s="8"/>
    </row>
    <row r="23" spans="1:13" ht="32.25" customHeight="1">
      <c r="A23" s="141" t="s">
        <v>297</v>
      </c>
      <c r="B23" s="15" t="s">
        <v>298</v>
      </c>
      <c r="C23" s="15" t="s">
        <v>76</v>
      </c>
      <c r="D23" s="6" t="s">
        <v>299</v>
      </c>
      <c r="E23" s="15" t="s">
        <v>6</v>
      </c>
      <c r="F23" s="15">
        <f>SUM(G23:K23)</f>
        <v>13500</v>
      </c>
      <c r="G23" s="15"/>
      <c r="H23" s="15">
        <v>10000</v>
      </c>
      <c r="I23" s="15">
        <v>3500</v>
      </c>
      <c r="J23" s="15"/>
      <c r="K23" s="15"/>
      <c r="L23" s="6" t="s">
        <v>296</v>
      </c>
      <c r="M23" s="8"/>
    </row>
    <row r="24" spans="1:13" ht="18.75" customHeight="1" hidden="1">
      <c r="A24" s="141"/>
      <c r="B24" s="15"/>
      <c r="C24" s="15"/>
      <c r="D24" s="6"/>
      <c r="E24" s="15"/>
      <c r="F24" s="15">
        <f>SUM(G24:K24)</f>
        <v>0</v>
      </c>
      <c r="G24" s="15"/>
      <c r="H24" s="15"/>
      <c r="I24" s="15"/>
      <c r="J24" s="15"/>
      <c r="K24" s="15"/>
      <c r="L24" s="15"/>
      <c r="M24" s="8"/>
    </row>
    <row r="25" spans="1:13" ht="18.75" customHeight="1" hidden="1" thickBo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8"/>
    </row>
    <row r="26" spans="1:12" ht="21.75" customHeight="1">
      <c r="A26" s="6" t="s">
        <v>695</v>
      </c>
      <c r="B26" s="10" t="s">
        <v>7</v>
      </c>
      <c r="C26" s="6"/>
      <c r="D26" s="6"/>
      <c r="E26" s="6"/>
      <c r="F26" s="16">
        <f aca="true" t="shared" si="0" ref="F26:K26">SUM(F10:F15,F17,F21:F23)</f>
        <v>119110</v>
      </c>
      <c r="G26" s="16">
        <f t="shared" si="0"/>
        <v>8150</v>
      </c>
      <c r="H26" s="16">
        <f t="shared" si="0"/>
        <v>78460</v>
      </c>
      <c r="I26" s="16">
        <f t="shared" si="0"/>
        <v>13190</v>
      </c>
      <c r="J26" s="16">
        <f t="shared" si="0"/>
        <v>8230</v>
      </c>
      <c r="K26" s="16">
        <f t="shared" si="0"/>
        <v>11080</v>
      </c>
      <c r="L26" s="11"/>
    </row>
    <row r="27" spans="1:12" ht="14.25" customHeight="1">
      <c r="A27" s="174" t="s">
        <v>696</v>
      </c>
      <c r="B27" s="173" t="s">
        <v>8</v>
      </c>
      <c r="C27" s="174"/>
      <c r="D27" s="174"/>
      <c r="E27" s="174"/>
      <c r="F27" s="174"/>
      <c r="G27" s="6"/>
      <c r="H27" s="6"/>
      <c r="I27" s="6"/>
      <c r="J27" s="6"/>
      <c r="K27" s="6"/>
      <c r="L27" s="199"/>
    </row>
    <row r="28" spans="1:12" ht="16.5" customHeight="1" hidden="1" thickBot="1">
      <c r="A28" s="174"/>
      <c r="B28" s="173"/>
      <c r="C28" s="174"/>
      <c r="D28" s="174"/>
      <c r="E28" s="174"/>
      <c r="F28" s="174"/>
      <c r="G28" s="6"/>
      <c r="H28" s="6"/>
      <c r="I28" s="6"/>
      <c r="J28" s="6"/>
      <c r="K28" s="6"/>
      <c r="L28" s="199"/>
    </row>
    <row r="29" spans="1:12" ht="15.75">
      <c r="A29" s="6" t="s">
        <v>697</v>
      </c>
      <c r="B29" s="15" t="s">
        <v>9</v>
      </c>
      <c r="C29" s="6"/>
      <c r="D29" s="6"/>
      <c r="E29" s="6"/>
      <c r="F29" s="20">
        <f aca="true" t="shared" si="1" ref="F29:K29">AVERAGE(F26)</f>
        <v>119110</v>
      </c>
      <c r="G29" s="20">
        <f t="shared" si="1"/>
        <v>8150</v>
      </c>
      <c r="H29" s="20">
        <f t="shared" si="1"/>
        <v>78460</v>
      </c>
      <c r="I29" s="20">
        <f t="shared" si="1"/>
        <v>13190</v>
      </c>
      <c r="J29" s="20">
        <f t="shared" si="1"/>
        <v>8230</v>
      </c>
      <c r="K29" s="20">
        <f t="shared" si="1"/>
        <v>11080</v>
      </c>
      <c r="L29" s="30"/>
    </row>
    <row r="30" spans="1:13" ht="16.5" customHeight="1">
      <c r="A30" s="200" t="s">
        <v>237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8"/>
    </row>
    <row r="31" spans="1:13" ht="16.5" customHeight="1">
      <c r="A31" s="6" t="s">
        <v>308</v>
      </c>
      <c r="B31" s="15" t="s">
        <v>100</v>
      </c>
      <c r="C31" s="6" t="s">
        <v>50</v>
      </c>
      <c r="D31" s="6"/>
      <c r="E31" s="6"/>
      <c r="F31" s="6">
        <f>SUM(G31:K31)</f>
        <v>172627</v>
      </c>
      <c r="G31" s="6">
        <v>33404</v>
      </c>
      <c r="H31" s="6">
        <v>27380</v>
      </c>
      <c r="I31" s="6">
        <v>27753</v>
      </c>
      <c r="J31" s="6">
        <v>41290</v>
      </c>
      <c r="K31" s="46">
        <v>42800</v>
      </c>
      <c r="L31" s="27" t="s">
        <v>302</v>
      </c>
      <c r="M31" s="8"/>
    </row>
    <row r="32" spans="1:13" ht="16.5" customHeight="1">
      <c r="A32" s="6" t="s">
        <v>309</v>
      </c>
      <c r="B32" s="15" t="s">
        <v>98</v>
      </c>
      <c r="C32" s="6">
        <v>2013</v>
      </c>
      <c r="D32" s="6"/>
      <c r="E32" s="6"/>
      <c r="F32" s="6">
        <f aca="true" t="shared" si="2" ref="F32:F38">SUM(G32:K32)</f>
        <v>151827</v>
      </c>
      <c r="G32" s="6">
        <v>28874</v>
      </c>
      <c r="H32" s="6">
        <v>23345</v>
      </c>
      <c r="I32" s="6">
        <v>23718</v>
      </c>
      <c r="J32" s="6">
        <v>37190</v>
      </c>
      <c r="K32" s="46">
        <v>38700</v>
      </c>
      <c r="L32" s="47"/>
      <c r="M32" s="8"/>
    </row>
    <row r="33" spans="1:13" ht="16.5" customHeight="1">
      <c r="A33" s="142" t="s">
        <v>310</v>
      </c>
      <c r="B33" s="15" t="s">
        <v>214</v>
      </c>
      <c r="C33" s="6"/>
      <c r="D33" s="6"/>
      <c r="E33" s="6"/>
      <c r="F33" s="6">
        <f t="shared" si="2"/>
        <v>180</v>
      </c>
      <c r="G33" s="6">
        <v>30</v>
      </c>
      <c r="H33" s="6">
        <v>35</v>
      </c>
      <c r="I33" s="6">
        <v>35</v>
      </c>
      <c r="J33" s="6">
        <v>40</v>
      </c>
      <c r="K33" s="46">
        <v>40</v>
      </c>
      <c r="L33" s="47"/>
      <c r="M33" s="8"/>
    </row>
    <row r="34" spans="1:13" ht="16.5" customHeight="1">
      <c r="A34" s="6" t="s">
        <v>311</v>
      </c>
      <c r="B34" s="15" t="s">
        <v>99</v>
      </c>
      <c r="C34" s="6"/>
      <c r="D34" s="6"/>
      <c r="E34" s="6"/>
      <c r="F34" s="6">
        <f t="shared" si="2"/>
        <v>20620</v>
      </c>
      <c r="G34" s="6">
        <v>4500</v>
      </c>
      <c r="H34" s="6">
        <v>4000</v>
      </c>
      <c r="I34" s="6">
        <v>4000</v>
      </c>
      <c r="J34" s="6">
        <v>4060</v>
      </c>
      <c r="K34" s="46">
        <v>4060</v>
      </c>
      <c r="L34" s="47"/>
      <c r="M34" s="8"/>
    </row>
    <row r="35" spans="1:13" ht="16.5" customHeight="1">
      <c r="A35" s="6" t="s">
        <v>312</v>
      </c>
      <c r="B35" s="15" t="s">
        <v>101</v>
      </c>
      <c r="C35" s="6"/>
      <c r="D35" s="6"/>
      <c r="E35" s="6"/>
      <c r="F35" s="6">
        <f t="shared" si="2"/>
        <v>23944</v>
      </c>
      <c r="G35" s="6">
        <v>4637</v>
      </c>
      <c r="H35" s="6">
        <v>3526</v>
      </c>
      <c r="I35" s="6">
        <v>3573</v>
      </c>
      <c r="J35" s="6">
        <v>6085</v>
      </c>
      <c r="K35" s="46">
        <v>6123</v>
      </c>
      <c r="L35" s="27" t="s">
        <v>301</v>
      </c>
      <c r="M35" s="8"/>
    </row>
    <row r="36" spans="1:13" ht="16.5" customHeight="1">
      <c r="A36" s="6" t="s">
        <v>313</v>
      </c>
      <c r="B36" s="15" t="s">
        <v>98</v>
      </c>
      <c r="C36" s="6"/>
      <c r="D36" s="6"/>
      <c r="E36" s="6"/>
      <c r="F36" s="6">
        <f t="shared" si="2"/>
        <v>16985</v>
      </c>
      <c r="G36" s="6">
        <v>3128</v>
      </c>
      <c r="H36" s="6">
        <v>2116</v>
      </c>
      <c r="I36" s="6">
        <v>2373</v>
      </c>
      <c r="J36" s="6">
        <v>4668</v>
      </c>
      <c r="K36" s="46">
        <v>4700</v>
      </c>
      <c r="L36" s="47"/>
      <c r="M36" s="8"/>
    </row>
    <row r="37" spans="1:13" ht="16.5" customHeight="1">
      <c r="A37" s="6" t="s">
        <v>314</v>
      </c>
      <c r="B37" s="15" t="s">
        <v>214</v>
      </c>
      <c r="C37" s="6"/>
      <c r="D37" s="6"/>
      <c r="E37" s="6"/>
      <c r="F37" s="6">
        <f t="shared" si="2"/>
        <v>53.5</v>
      </c>
      <c r="G37" s="6">
        <v>8.5</v>
      </c>
      <c r="H37" s="6">
        <v>10</v>
      </c>
      <c r="I37" s="6">
        <v>10</v>
      </c>
      <c r="J37" s="6">
        <v>12</v>
      </c>
      <c r="K37" s="46">
        <v>13</v>
      </c>
      <c r="L37" s="47"/>
      <c r="M37" s="8"/>
    </row>
    <row r="38" spans="1:13" ht="16.5" customHeight="1">
      <c r="A38" s="6" t="s">
        <v>315</v>
      </c>
      <c r="B38" s="15" t="s">
        <v>99</v>
      </c>
      <c r="C38" s="6"/>
      <c r="D38" s="6"/>
      <c r="E38" s="6"/>
      <c r="F38" s="6">
        <f t="shared" si="2"/>
        <v>7115</v>
      </c>
      <c r="G38" s="6">
        <v>1500</v>
      </c>
      <c r="H38" s="6">
        <v>1400</v>
      </c>
      <c r="I38" s="6">
        <v>1400</v>
      </c>
      <c r="J38" s="6">
        <v>1405</v>
      </c>
      <c r="K38" s="46">
        <v>1410</v>
      </c>
      <c r="L38" s="33"/>
      <c r="M38" s="8"/>
    </row>
    <row r="39" spans="1:13" ht="42.75" customHeight="1">
      <c r="A39" s="17" t="s">
        <v>316</v>
      </c>
      <c r="B39" s="61" t="s">
        <v>102</v>
      </c>
      <c r="C39" s="47" t="s">
        <v>77</v>
      </c>
      <c r="D39" s="47" t="s">
        <v>303</v>
      </c>
      <c r="E39" s="6" t="s">
        <v>10</v>
      </c>
      <c r="F39" s="6">
        <f>SUM(G39:K39)</f>
        <v>4500</v>
      </c>
      <c r="G39" s="6">
        <v>3000</v>
      </c>
      <c r="H39" s="6">
        <v>1500</v>
      </c>
      <c r="I39" s="6"/>
      <c r="J39" s="6"/>
      <c r="K39" s="6"/>
      <c r="L39" s="13" t="s">
        <v>223</v>
      </c>
      <c r="M39" s="8"/>
    </row>
    <row r="40" spans="1:13" ht="53.25" customHeight="1">
      <c r="A40" s="6" t="s">
        <v>317</v>
      </c>
      <c r="B40" s="6"/>
      <c r="C40" s="6">
        <v>2012</v>
      </c>
      <c r="D40" s="6" t="s">
        <v>103</v>
      </c>
      <c r="E40" s="6" t="s">
        <v>10</v>
      </c>
      <c r="F40" s="6">
        <f aca="true" t="shared" si="3" ref="F40:F58">SUM(G40:K40)</f>
        <v>2000</v>
      </c>
      <c r="G40" s="6"/>
      <c r="H40" s="6"/>
      <c r="I40" s="6">
        <v>0</v>
      </c>
      <c r="J40" s="6">
        <v>2000</v>
      </c>
      <c r="K40" s="6"/>
      <c r="L40" s="6"/>
      <c r="M40" s="8"/>
    </row>
    <row r="41" spans="1:13" ht="55.5" customHeight="1">
      <c r="A41" s="6" t="s">
        <v>318</v>
      </c>
      <c r="B41" s="6" t="s">
        <v>105</v>
      </c>
      <c r="C41" s="6">
        <v>2009</v>
      </c>
      <c r="D41" s="6" t="s">
        <v>103</v>
      </c>
      <c r="E41" s="6" t="s">
        <v>10</v>
      </c>
      <c r="F41" s="6">
        <f t="shared" si="3"/>
        <v>18000</v>
      </c>
      <c r="G41" s="27">
        <v>18000</v>
      </c>
      <c r="H41" s="27">
        <v>0</v>
      </c>
      <c r="I41" s="27"/>
      <c r="J41" s="27"/>
      <c r="K41" s="27"/>
      <c r="L41" s="13" t="s">
        <v>223</v>
      </c>
      <c r="M41" s="8"/>
    </row>
    <row r="42" spans="1:13" ht="39.75" customHeight="1">
      <c r="A42" s="43" t="s">
        <v>319</v>
      </c>
      <c r="B42" s="27" t="s">
        <v>304</v>
      </c>
      <c r="C42" s="44">
        <v>2009</v>
      </c>
      <c r="D42" s="27" t="s">
        <v>303</v>
      </c>
      <c r="E42" s="6" t="s">
        <v>10</v>
      </c>
      <c r="F42" s="6">
        <f t="shared" si="3"/>
        <v>10000</v>
      </c>
      <c r="G42" s="6">
        <v>10000</v>
      </c>
      <c r="H42" s="6">
        <v>0</v>
      </c>
      <c r="I42" s="6"/>
      <c r="J42" s="6"/>
      <c r="K42" s="6"/>
      <c r="L42" s="6" t="s">
        <v>213</v>
      </c>
      <c r="M42" s="8"/>
    </row>
    <row r="43" spans="1:13" ht="30" customHeight="1">
      <c r="A43" s="45" t="s">
        <v>320</v>
      </c>
      <c r="B43" s="33"/>
      <c r="C43" s="38"/>
      <c r="D43" s="47"/>
      <c r="E43" s="6" t="s">
        <v>107</v>
      </c>
      <c r="F43" s="6">
        <f t="shared" si="3"/>
        <v>0</v>
      </c>
      <c r="G43" s="6"/>
      <c r="H43" s="6">
        <v>0</v>
      </c>
      <c r="I43" s="6"/>
      <c r="J43" s="6"/>
      <c r="K43" s="6"/>
      <c r="L43" s="13" t="s">
        <v>224</v>
      </c>
      <c r="M43" s="8"/>
    </row>
    <row r="44" spans="1:13" ht="30" customHeight="1">
      <c r="A44" s="13" t="s">
        <v>321</v>
      </c>
      <c r="B44" s="6"/>
      <c r="C44" s="46">
        <v>2009</v>
      </c>
      <c r="D44" s="27" t="s">
        <v>108</v>
      </c>
      <c r="E44" s="25" t="s">
        <v>10</v>
      </c>
      <c r="F44" s="6">
        <f t="shared" si="3"/>
        <v>45000</v>
      </c>
      <c r="G44" s="6">
        <v>45000</v>
      </c>
      <c r="H44" s="6">
        <v>0</v>
      </c>
      <c r="I44" s="6">
        <v>0</v>
      </c>
      <c r="J44" s="6"/>
      <c r="K44" s="6"/>
      <c r="L44" s="6"/>
      <c r="M44" s="8"/>
    </row>
    <row r="45" spans="1:13" ht="30" customHeight="1">
      <c r="A45" s="17" t="s">
        <v>322</v>
      </c>
      <c r="B45" s="6"/>
      <c r="C45" s="46"/>
      <c r="D45" s="47"/>
      <c r="E45" s="25" t="s">
        <v>107</v>
      </c>
      <c r="F45" s="6">
        <f t="shared" si="3"/>
        <v>70000</v>
      </c>
      <c r="G45" s="6">
        <v>5000</v>
      </c>
      <c r="H45" s="6">
        <v>0</v>
      </c>
      <c r="I45" s="6">
        <v>65000</v>
      </c>
      <c r="J45" s="6"/>
      <c r="K45" s="6"/>
      <c r="L45" s="6"/>
      <c r="M45" s="8"/>
    </row>
    <row r="46" spans="1:13" ht="25.5" customHeight="1">
      <c r="A46" s="13" t="s">
        <v>323</v>
      </c>
      <c r="B46" s="6"/>
      <c r="C46" s="46">
        <v>2012</v>
      </c>
      <c r="D46" s="27" t="s">
        <v>109</v>
      </c>
      <c r="E46" s="25" t="s">
        <v>10</v>
      </c>
      <c r="F46" s="6">
        <f t="shared" si="3"/>
        <v>35000</v>
      </c>
      <c r="G46" s="6"/>
      <c r="H46" s="6"/>
      <c r="I46" s="6">
        <v>0</v>
      </c>
      <c r="J46" s="6">
        <v>35000</v>
      </c>
      <c r="K46" s="6"/>
      <c r="L46" s="6"/>
      <c r="M46" s="8"/>
    </row>
    <row r="47" spans="1:13" ht="27" customHeight="1">
      <c r="A47" s="13" t="s">
        <v>324</v>
      </c>
      <c r="B47" s="27"/>
      <c r="C47" s="43"/>
      <c r="D47" s="47"/>
      <c r="E47" s="25" t="s">
        <v>107</v>
      </c>
      <c r="F47" s="6">
        <f t="shared" si="3"/>
        <v>5000</v>
      </c>
      <c r="G47" s="6"/>
      <c r="H47" s="6"/>
      <c r="I47" s="6"/>
      <c r="J47" s="6">
        <v>5000</v>
      </c>
      <c r="K47" s="6"/>
      <c r="L47" s="6"/>
      <c r="M47" s="8"/>
    </row>
    <row r="48" spans="1:12" ht="28.5" customHeight="1">
      <c r="A48" s="134" t="s">
        <v>325</v>
      </c>
      <c r="B48" s="52" t="s">
        <v>110</v>
      </c>
      <c r="C48" s="27" t="s">
        <v>50</v>
      </c>
      <c r="D48" s="53" t="s">
        <v>303</v>
      </c>
      <c r="E48" s="50" t="s">
        <v>10</v>
      </c>
      <c r="F48" s="6">
        <f t="shared" si="3"/>
        <v>18500</v>
      </c>
      <c r="G48" s="48">
        <v>5000</v>
      </c>
      <c r="H48" s="48">
        <v>1500</v>
      </c>
      <c r="I48" s="48">
        <v>2000</v>
      </c>
      <c r="J48" s="48">
        <v>5000</v>
      </c>
      <c r="K48" s="48">
        <v>5000</v>
      </c>
      <c r="L48" s="48" t="s">
        <v>212</v>
      </c>
    </row>
    <row r="49" spans="1:12" ht="27" customHeight="1">
      <c r="A49" s="143" t="s">
        <v>326</v>
      </c>
      <c r="B49" s="54"/>
      <c r="C49" s="47"/>
      <c r="D49" s="55"/>
      <c r="E49" s="50" t="s">
        <v>107</v>
      </c>
      <c r="F49" s="6">
        <f t="shared" si="3"/>
        <v>14000</v>
      </c>
      <c r="G49" s="48">
        <v>3000</v>
      </c>
      <c r="H49" s="48">
        <v>1500</v>
      </c>
      <c r="I49" s="48">
        <v>3000</v>
      </c>
      <c r="J49" s="48">
        <v>3200</v>
      </c>
      <c r="K49" s="48">
        <v>3300</v>
      </c>
      <c r="L49" s="48"/>
    </row>
    <row r="50" spans="1:12" ht="28.5" customHeight="1">
      <c r="A50" s="132" t="s">
        <v>327</v>
      </c>
      <c r="B50" s="52"/>
      <c r="C50" s="27" t="s">
        <v>50</v>
      </c>
      <c r="D50" s="56" t="s">
        <v>108</v>
      </c>
      <c r="E50" s="50" t="s">
        <v>10</v>
      </c>
      <c r="F50" s="6">
        <f t="shared" si="3"/>
        <v>14500</v>
      </c>
      <c r="G50" s="48">
        <v>3000</v>
      </c>
      <c r="H50" s="48">
        <v>1500</v>
      </c>
      <c r="I50" s="48">
        <v>2000</v>
      </c>
      <c r="J50" s="48">
        <v>4000</v>
      </c>
      <c r="K50" s="48">
        <v>4000</v>
      </c>
      <c r="L50" s="48"/>
    </row>
    <row r="51" spans="1:12" ht="30" customHeight="1">
      <c r="A51" s="133" t="s">
        <v>328</v>
      </c>
      <c r="B51" s="54"/>
      <c r="C51" s="47"/>
      <c r="D51" s="57"/>
      <c r="E51" s="50" t="s">
        <v>107</v>
      </c>
      <c r="F51" s="6">
        <f t="shared" si="3"/>
        <v>18300</v>
      </c>
      <c r="G51" s="48">
        <v>4000</v>
      </c>
      <c r="H51" s="48">
        <v>1500</v>
      </c>
      <c r="I51" s="48">
        <v>3000</v>
      </c>
      <c r="J51" s="48">
        <v>4900</v>
      </c>
      <c r="K51" s="48">
        <v>4900</v>
      </c>
      <c r="L51" s="48"/>
    </row>
    <row r="52" spans="1:12" ht="29.25" customHeight="1">
      <c r="A52" s="134" t="s">
        <v>329</v>
      </c>
      <c r="B52" s="52"/>
      <c r="C52" s="27" t="s">
        <v>104</v>
      </c>
      <c r="D52" s="53" t="s">
        <v>109</v>
      </c>
      <c r="E52" s="50" t="s">
        <v>10</v>
      </c>
      <c r="F52" s="6">
        <f t="shared" si="3"/>
        <v>12000</v>
      </c>
      <c r="G52" s="48">
        <v>2000</v>
      </c>
      <c r="H52" s="48">
        <v>1500</v>
      </c>
      <c r="I52" s="48">
        <v>1500</v>
      </c>
      <c r="J52" s="48">
        <v>3500</v>
      </c>
      <c r="K52" s="48">
        <v>3500</v>
      </c>
      <c r="L52" s="48"/>
    </row>
    <row r="53" spans="1:12" ht="29.25" customHeight="1">
      <c r="A53" s="100" t="s">
        <v>330</v>
      </c>
      <c r="B53" s="51"/>
      <c r="C53" s="33"/>
      <c r="D53" s="49"/>
      <c r="E53" s="50" t="s">
        <v>107</v>
      </c>
      <c r="F53" s="6">
        <f t="shared" si="3"/>
        <v>13400</v>
      </c>
      <c r="G53" s="48">
        <v>2000</v>
      </c>
      <c r="H53" s="48">
        <v>1500</v>
      </c>
      <c r="I53" s="48">
        <v>4500</v>
      </c>
      <c r="J53" s="48">
        <v>2700</v>
      </c>
      <c r="K53" s="48">
        <v>2700</v>
      </c>
      <c r="L53" s="48"/>
    </row>
    <row r="54" spans="1:12" ht="29.25" customHeight="1">
      <c r="A54" s="134" t="s">
        <v>331</v>
      </c>
      <c r="B54" s="52"/>
      <c r="C54" s="27" t="s">
        <v>50</v>
      </c>
      <c r="D54" s="22" t="s">
        <v>111</v>
      </c>
      <c r="E54" s="50" t="s">
        <v>10</v>
      </c>
      <c r="F54" s="6">
        <f t="shared" si="3"/>
        <v>2700</v>
      </c>
      <c r="G54" s="48">
        <v>0</v>
      </c>
      <c r="H54" s="48">
        <v>0</v>
      </c>
      <c r="I54" s="48">
        <v>0</v>
      </c>
      <c r="J54" s="48">
        <v>1200</v>
      </c>
      <c r="K54" s="48">
        <v>1500</v>
      </c>
      <c r="L54" s="22"/>
    </row>
    <row r="55" spans="1:12" ht="29.25" customHeight="1">
      <c r="A55" s="100" t="s">
        <v>332</v>
      </c>
      <c r="B55" s="51"/>
      <c r="C55" s="33"/>
      <c r="D55" s="22"/>
      <c r="E55" s="50" t="s">
        <v>107</v>
      </c>
      <c r="F55" s="27">
        <f t="shared" si="3"/>
        <v>6000</v>
      </c>
      <c r="G55" s="53">
        <v>0</v>
      </c>
      <c r="H55" s="53">
        <v>0</v>
      </c>
      <c r="I55" s="53">
        <v>0</v>
      </c>
      <c r="J55" s="53">
        <v>3000</v>
      </c>
      <c r="K55" s="53">
        <v>3000</v>
      </c>
      <c r="L55" s="22"/>
    </row>
    <row r="56" spans="1:12" ht="63.75" customHeight="1">
      <c r="A56" s="139" t="s">
        <v>333</v>
      </c>
      <c r="B56" s="37"/>
      <c r="C56" s="6" t="s">
        <v>50</v>
      </c>
      <c r="D56" s="6" t="s">
        <v>103</v>
      </c>
      <c r="E56" s="50" t="s">
        <v>10</v>
      </c>
      <c r="F56" s="6">
        <f t="shared" si="3"/>
        <v>17000</v>
      </c>
      <c r="G56" s="48">
        <v>5000</v>
      </c>
      <c r="H56" s="48">
        <v>2000</v>
      </c>
      <c r="I56" s="48">
        <v>0</v>
      </c>
      <c r="J56" s="48">
        <v>5000</v>
      </c>
      <c r="K56" s="48">
        <v>5000</v>
      </c>
      <c r="L56" s="48"/>
    </row>
    <row r="57" spans="1:12" ht="40.5" customHeight="1">
      <c r="A57" s="139" t="s">
        <v>334</v>
      </c>
      <c r="B57" s="37" t="s">
        <v>305</v>
      </c>
      <c r="C57" s="6" t="s">
        <v>77</v>
      </c>
      <c r="D57" s="44" t="s">
        <v>200</v>
      </c>
      <c r="E57" s="48" t="s">
        <v>10</v>
      </c>
      <c r="F57" s="6">
        <f t="shared" si="3"/>
        <v>600</v>
      </c>
      <c r="G57" s="48">
        <v>400</v>
      </c>
      <c r="H57" s="48">
        <v>200</v>
      </c>
      <c r="I57" s="48"/>
      <c r="J57" s="48"/>
      <c r="K57" s="48"/>
      <c r="L57" s="53" t="s">
        <v>306</v>
      </c>
    </row>
    <row r="58" spans="1:12" ht="40.5" customHeight="1">
      <c r="A58" s="139" t="s">
        <v>335</v>
      </c>
      <c r="B58" s="51" t="s">
        <v>211</v>
      </c>
      <c r="C58" s="6" t="s">
        <v>77</v>
      </c>
      <c r="D58" s="23"/>
      <c r="E58" s="48" t="s">
        <v>16</v>
      </c>
      <c r="F58" s="6">
        <f t="shared" si="3"/>
        <v>127</v>
      </c>
      <c r="G58" s="48">
        <v>11</v>
      </c>
      <c r="H58" s="48">
        <v>57</v>
      </c>
      <c r="I58" s="48">
        <v>59</v>
      </c>
      <c r="J58" s="48"/>
      <c r="K58" s="48"/>
      <c r="L58" s="55"/>
    </row>
    <row r="59" spans="1:12" ht="41.25" customHeight="1">
      <c r="A59" s="139" t="s">
        <v>336</v>
      </c>
      <c r="B59" s="37" t="s">
        <v>307</v>
      </c>
      <c r="C59" s="6" t="s">
        <v>77</v>
      </c>
      <c r="D59" s="48" t="s">
        <v>303</v>
      </c>
      <c r="E59" s="48" t="s">
        <v>10</v>
      </c>
      <c r="F59" s="6">
        <f>SUM(G59:K59)</f>
        <v>100</v>
      </c>
      <c r="G59" s="48">
        <v>0</v>
      </c>
      <c r="H59" s="48">
        <v>0</v>
      </c>
      <c r="I59" s="48">
        <v>100</v>
      </c>
      <c r="J59" s="48"/>
      <c r="K59" s="48"/>
      <c r="L59" s="48" t="s">
        <v>201</v>
      </c>
    </row>
    <row r="60" spans="1:12" ht="39.75" customHeight="1" hidden="1" thickBot="1">
      <c r="A60" s="163"/>
      <c r="B60" s="37"/>
      <c r="C60" s="6"/>
      <c r="D60" s="48"/>
      <c r="E60" s="48"/>
      <c r="F60" s="6"/>
      <c r="G60" s="48"/>
      <c r="H60" s="48"/>
      <c r="I60" s="48"/>
      <c r="J60" s="48"/>
      <c r="K60" s="48"/>
      <c r="L60" s="48"/>
    </row>
    <row r="61" spans="1:12" ht="15.75">
      <c r="A61" s="164" t="s">
        <v>337</v>
      </c>
      <c r="B61" s="7" t="s">
        <v>258</v>
      </c>
      <c r="C61" s="6"/>
      <c r="D61" s="15"/>
      <c r="E61" s="6"/>
      <c r="F61" s="16">
        <f aca="true" t="shared" si="4" ref="F61:K61">SUM(F39:F59)</f>
        <v>306727</v>
      </c>
      <c r="G61" s="16">
        <f t="shared" si="4"/>
        <v>105411</v>
      </c>
      <c r="H61" s="16">
        <f t="shared" si="4"/>
        <v>12757</v>
      </c>
      <c r="I61" s="16">
        <f t="shared" si="4"/>
        <v>81159</v>
      </c>
      <c r="J61" s="16">
        <f t="shared" si="4"/>
        <v>74500</v>
      </c>
      <c r="K61" s="16">
        <f t="shared" si="4"/>
        <v>32900</v>
      </c>
      <c r="L61" s="165"/>
    </row>
    <row r="62" spans="1:12" ht="25.5">
      <c r="A62" s="6" t="s">
        <v>338</v>
      </c>
      <c r="B62" s="15" t="s">
        <v>8</v>
      </c>
      <c r="C62" s="6"/>
      <c r="D62" s="15"/>
      <c r="E62" s="6"/>
      <c r="F62" s="6"/>
      <c r="G62" s="6"/>
      <c r="H62" s="6"/>
      <c r="I62" s="6"/>
      <c r="J62" s="6"/>
      <c r="K62" s="6"/>
      <c r="L62" s="165"/>
    </row>
    <row r="63" spans="1:12" ht="15.75">
      <c r="A63" s="6" t="s">
        <v>339</v>
      </c>
      <c r="B63" s="15" t="s">
        <v>202</v>
      </c>
      <c r="C63" s="6"/>
      <c r="D63" s="15"/>
      <c r="E63" s="6"/>
      <c r="F63" s="20">
        <f aca="true" t="shared" si="5" ref="F63:K63">SUM(F58)</f>
        <v>127</v>
      </c>
      <c r="G63" s="20">
        <f t="shared" si="5"/>
        <v>11</v>
      </c>
      <c r="H63" s="20">
        <f t="shared" si="5"/>
        <v>57</v>
      </c>
      <c r="I63" s="20">
        <f t="shared" si="5"/>
        <v>59</v>
      </c>
      <c r="J63" s="20">
        <f t="shared" si="5"/>
        <v>0</v>
      </c>
      <c r="K63" s="20">
        <f t="shared" si="5"/>
        <v>0</v>
      </c>
      <c r="L63" s="165"/>
    </row>
    <row r="64" spans="1:12" ht="15.75">
      <c r="A64" s="6" t="s">
        <v>340</v>
      </c>
      <c r="B64" s="15" t="s">
        <v>9</v>
      </c>
      <c r="C64" s="6"/>
      <c r="D64" s="15"/>
      <c r="E64" s="6"/>
      <c r="F64" s="20">
        <f aca="true" t="shared" si="6" ref="F64:K64">SUM(F39,F40,F41,F42,F44+F46+F48+F52+F54+F56+F57+F50+F59)</f>
        <v>179900</v>
      </c>
      <c r="G64" s="20">
        <f t="shared" si="6"/>
        <v>91400</v>
      </c>
      <c r="H64" s="20">
        <f t="shared" si="6"/>
        <v>8200</v>
      </c>
      <c r="I64" s="20">
        <f t="shared" si="6"/>
        <v>5600</v>
      </c>
      <c r="J64" s="20">
        <f t="shared" si="6"/>
        <v>55700</v>
      </c>
      <c r="K64" s="20">
        <f t="shared" si="6"/>
        <v>19000</v>
      </c>
      <c r="L64" s="165"/>
    </row>
    <row r="65" spans="1:12" ht="15.75">
      <c r="A65" s="6" t="s">
        <v>341</v>
      </c>
      <c r="B65" s="15" t="s">
        <v>187</v>
      </c>
      <c r="C65" s="6"/>
      <c r="D65" s="15"/>
      <c r="E65" s="6"/>
      <c r="F65" s="20">
        <f aca="true" t="shared" si="7" ref="F65:K65">SUM(F43,F45,F47,F49,F51+F53+F55)</f>
        <v>126700</v>
      </c>
      <c r="G65" s="20">
        <f t="shared" si="7"/>
        <v>14000</v>
      </c>
      <c r="H65" s="20">
        <f t="shared" si="7"/>
        <v>4500</v>
      </c>
      <c r="I65" s="20">
        <f t="shared" si="7"/>
        <v>75500</v>
      </c>
      <c r="J65" s="20">
        <f t="shared" si="7"/>
        <v>18800</v>
      </c>
      <c r="K65" s="20">
        <f t="shared" si="7"/>
        <v>13900</v>
      </c>
      <c r="L65" s="165"/>
    </row>
    <row r="66" spans="1:13" ht="16.5" customHeight="1">
      <c r="A66" s="200" t="s">
        <v>238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8"/>
    </row>
    <row r="67" spans="1:12" ht="65.25" customHeight="1">
      <c r="A67" s="122" t="s">
        <v>343</v>
      </c>
      <c r="B67" s="208" t="s">
        <v>342</v>
      </c>
      <c r="C67" s="225" t="s">
        <v>77</v>
      </c>
      <c r="D67" s="210" t="s">
        <v>218</v>
      </c>
      <c r="E67" s="210" t="s">
        <v>219</v>
      </c>
      <c r="F67" s="207">
        <f>SUM(G67:K67)</f>
        <v>1890.9</v>
      </c>
      <c r="G67" s="20">
        <v>1440.9</v>
      </c>
      <c r="H67" s="20">
        <v>450</v>
      </c>
      <c r="I67" s="20"/>
      <c r="J67" s="20"/>
      <c r="K67" s="20"/>
      <c r="L67" s="185" t="s">
        <v>225</v>
      </c>
    </row>
    <row r="68" spans="1:12" ht="30.75" customHeight="1" hidden="1">
      <c r="A68" s="144"/>
      <c r="B68" s="209"/>
      <c r="C68" s="226"/>
      <c r="D68" s="211"/>
      <c r="E68" s="211"/>
      <c r="F68" s="174"/>
      <c r="G68" s="6"/>
      <c r="H68" s="6"/>
      <c r="I68" s="6"/>
      <c r="J68" s="6"/>
      <c r="K68" s="6"/>
      <c r="L68" s="221"/>
    </row>
    <row r="69" spans="1:12" ht="5.25" customHeight="1" hidden="1">
      <c r="A69" s="75"/>
      <c r="B69" s="61"/>
      <c r="C69" s="13"/>
      <c r="D69" s="75"/>
      <c r="E69" s="47"/>
      <c r="F69" s="6"/>
      <c r="G69" s="6"/>
      <c r="H69" s="6"/>
      <c r="I69" s="6"/>
      <c r="J69" s="6"/>
      <c r="K69" s="6"/>
      <c r="L69" s="61"/>
    </row>
    <row r="70" spans="1:12" ht="15.75">
      <c r="A70" s="139" t="s">
        <v>344</v>
      </c>
      <c r="B70" s="7" t="s">
        <v>13</v>
      </c>
      <c r="C70" s="139"/>
      <c r="D70" s="139"/>
      <c r="E70" s="139"/>
      <c r="F70" s="19">
        <f aca="true" t="shared" si="8" ref="F70:K70">SUM(F67:F69)</f>
        <v>1890.9</v>
      </c>
      <c r="G70" s="19">
        <f t="shared" si="8"/>
        <v>1440.9</v>
      </c>
      <c r="H70" s="19">
        <f t="shared" si="8"/>
        <v>450</v>
      </c>
      <c r="I70" s="19">
        <f t="shared" si="8"/>
        <v>0</v>
      </c>
      <c r="J70" s="19">
        <f t="shared" si="8"/>
        <v>0</v>
      </c>
      <c r="K70" s="19">
        <f t="shared" si="8"/>
        <v>0</v>
      </c>
      <c r="L70" s="145"/>
    </row>
    <row r="71" spans="1:12" ht="25.5">
      <c r="A71" s="139" t="s">
        <v>345</v>
      </c>
      <c r="B71" s="15" t="s">
        <v>8</v>
      </c>
      <c r="C71" s="139"/>
      <c r="D71" s="139"/>
      <c r="E71" s="139"/>
      <c r="F71" s="6"/>
      <c r="G71" s="6"/>
      <c r="H71" s="6"/>
      <c r="I71" s="6"/>
      <c r="J71" s="6"/>
      <c r="K71" s="6"/>
      <c r="L71" s="141"/>
    </row>
    <row r="72" spans="1:12" ht="22.5" customHeight="1">
      <c r="A72" s="139" t="s">
        <v>346</v>
      </c>
      <c r="B72" s="15" t="s">
        <v>220</v>
      </c>
      <c r="C72" s="139"/>
      <c r="D72" s="139"/>
      <c r="E72" s="139"/>
      <c r="F72" s="6">
        <f aca="true" t="shared" si="9" ref="F72:K72">SUM(F70)</f>
        <v>1890.9</v>
      </c>
      <c r="G72" s="6">
        <f t="shared" si="9"/>
        <v>1440.9</v>
      </c>
      <c r="H72" s="6">
        <f t="shared" si="9"/>
        <v>450</v>
      </c>
      <c r="I72" s="6">
        <f t="shared" si="9"/>
        <v>0</v>
      </c>
      <c r="J72" s="6">
        <f t="shared" si="9"/>
        <v>0</v>
      </c>
      <c r="K72" s="6">
        <f t="shared" si="9"/>
        <v>0</v>
      </c>
      <c r="L72" s="141"/>
    </row>
    <row r="73" spans="1:12" ht="15">
      <c r="A73" s="139" t="s">
        <v>347</v>
      </c>
      <c r="B73" s="15" t="s">
        <v>177</v>
      </c>
      <c r="C73" s="139"/>
      <c r="D73" s="139"/>
      <c r="E73" s="139"/>
      <c r="F73" s="20">
        <v>0</v>
      </c>
      <c r="G73" s="20">
        <v>0</v>
      </c>
      <c r="H73" s="20">
        <v>0</v>
      </c>
      <c r="I73" s="20">
        <f>SUM(I70)</f>
        <v>0</v>
      </c>
      <c r="J73" s="20">
        <f>SUM(J70)</f>
        <v>0</v>
      </c>
      <c r="K73" s="20">
        <f>SUM(K70)</f>
        <v>0</v>
      </c>
      <c r="L73" s="141"/>
    </row>
    <row r="74" spans="1:13" s="92" customFormat="1" ht="16.5" customHeight="1">
      <c r="A74" s="224" t="s">
        <v>239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91"/>
    </row>
    <row r="75" spans="1:13" ht="35.25" customHeight="1">
      <c r="A75" s="6" t="s">
        <v>352</v>
      </c>
      <c r="B75" s="6" t="s">
        <v>348</v>
      </c>
      <c r="C75" s="6" t="s">
        <v>76</v>
      </c>
      <c r="D75" s="6" t="s">
        <v>75</v>
      </c>
      <c r="E75" s="6" t="s">
        <v>16</v>
      </c>
      <c r="F75" s="6">
        <f>SUM(G75:K75)</f>
        <v>12361</v>
      </c>
      <c r="G75" s="6"/>
      <c r="H75" s="6">
        <v>1000</v>
      </c>
      <c r="I75" s="6">
        <v>11361</v>
      </c>
      <c r="J75" s="6"/>
      <c r="K75" s="6"/>
      <c r="L75" s="6" t="s">
        <v>377</v>
      </c>
      <c r="M75" s="8"/>
    </row>
    <row r="76" spans="1:13" ht="35.25" customHeight="1" hidden="1">
      <c r="A76" s="33"/>
      <c r="B76" s="33"/>
      <c r="C76" s="33"/>
      <c r="D76" s="33"/>
      <c r="E76" s="6" t="s">
        <v>11</v>
      </c>
      <c r="F76" s="6">
        <f>SUM(G76:K76)</f>
        <v>0</v>
      </c>
      <c r="G76" s="6"/>
      <c r="H76" s="6"/>
      <c r="I76" s="6"/>
      <c r="J76" s="6"/>
      <c r="K76" s="6"/>
      <c r="L76" s="33"/>
      <c r="M76" s="8"/>
    </row>
    <row r="77" spans="1:13" ht="35.25" customHeight="1">
      <c r="A77" s="47" t="s">
        <v>353</v>
      </c>
      <c r="B77" s="61" t="s">
        <v>228</v>
      </c>
      <c r="C77" s="47" t="s">
        <v>50</v>
      </c>
      <c r="D77" s="47" t="s">
        <v>229</v>
      </c>
      <c r="E77" s="6" t="s">
        <v>16</v>
      </c>
      <c r="F77" s="6">
        <f>SUM(G77:K77)</f>
        <v>2253</v>
      </c>
      <c r="G77" s="6">
        <v>353</v>
      </c>
      <c r="H77" s="6">
        <v>0</v>
      </c>
      <c r="I77" s="6">
        <v>1300</v>
      </c>
      <c r="J77" s="6">
        <v>300</v>
      </c>
      <c r="K77" s="6">
        <v>300</v>
      </c>
      <c r="L77" s="47"/>
      <c r="M77" s="8"/>
    </row>
    <row r="78" spans="1:13" ht="31.5" customHeight="1">
      <c r="A78" s="6" t="s">
        <v>354</v>
      </c>
      <c r="B78" s="15" t="s">
        <v>78</v>
      </c>
      <c r="C78" s="6">
        <v>2010</v>
      </c>
      <c r="D78" s="6" t="s">
        <v>75</v>
      </c>
      <c r="E78" s="6" t="s">
        <v>16</v>
      </c>
      <c r="F78" s="6">
        <f>SUM(G78:K78)</f>
        <v>5065</v>
      </c>
      <c r="G78" s="6">
        <v>0</v>
      </c>
      <c r="H78" s="6">
        <v>5065</v>
      </c>
      <c r="I78" s="6"/>
      <c r="J78" s="6"/>
      <c r="K78" s="6"/>
      <c r="L78" s="27"/>
      <c r="M78" s="8"/>
    </row>
    <row r="79" spans="1:13" ht="24.75" customHeight="1" hidden="1">
      <c r="A79" s="6"/>
      <c r="B79" s="6"/>
      <c r="C79" s="6"/>
      <c r="D79" s="6"/>
      <c r="E79" s="6" t="s">
        <v>11</v>
      </c>
      <c r="F79" s="6">
        <f>SUM(G79:K79)</f>
        <v>0</v>
      </c>
      <c r="G79" s="6"/>
      <c r="H79" s="6"/>
      <c r="I79" s="6"/>
      <c r="J79" s="6"/>
      <c r="K79" s="6"/>
      <c r="L79" s="33"/>
      <c r="M79" s="8"/>
    </row>
    <row r="80" spans="1:12" ht="39.75" customHeight="1">
      <c r="A80" s="6" t="s">
        <v>355</v>
      </c>
      <c r="B80" s="37" t="s">
        <v>226</v>
      </c>
      <c r="C80" s="20">
        <v>2009</v>
      </c>
      <c r="D80" s="6" t="s">
        <v>75</v>
      </c>
      <c r="E80" s="6" t="s">
        <v>16</v>
      </c>
      <c r="F80" s="6">
        <f aca="true" t="shared" si="10" ref="F80:F97">SUM(G80:K80)</f>
        <v>1378.6</v>
      </c>
      <c r="G80" s="6">
        <v>1378.6</v>
      </c>
      <c r="H80" s="6"/>
      <c r="I80" s="6">
        <v>0</v>
      </c>
      <c r="J80" s="6"/>
      <c r="K80" s="6"/>
      <c r="L80" s="15"/>
    </row>
    <row r="81" spans="1:12" ht="30" customHeight="1" hidden="1">
      <c r="A81" s="33"/>
      <c r="B81" s="51"/>
      <c r="C81" s="33"/>
      <c r="D81" s="33"/>
      <c r="E81" s="6" t="s">
        <v>11</v>
      </c>
      <c r="F81" s="6">
        <f t="shared" si="10"/>
        <v>0</v>
      </c>
      <c r="G81" s="6"/>
      <c r="H81" s="6"/>
      <c r="I81" s="6"/>
      <c r="J81" s="6"/>
      <c r="K81" s="6"/>
      <c r="L81" s="15"/>
    </row>
    <row r="82" spans="1:12" ht="30" customHeight="1">
      <c r="A82" s="43" t="s">
        <v>356</v>
      </c>
      <c r="B82" s="52" t="s">
        <v>122</v>
      </c>
      <c r="C82" s="27">
        <v>2012</v>
      </c>
      <c r="D82" s="44" t="s">
        <v>75</v>
      </c>
      <c r="E82" s="6" t="s">
        <v>16</v>
      </c>
      <c r="F82" s="6">
        <f t="shared" si="10"/>
        <v>3000</v>
      </c>
      <c r="G82" s="6"/>
      <c r="H82" s="6"/>
      <c r="I82" s="6"/>
      <c r="J82" s="6">
        <v>3000</v>
      </c>
      <c r="K82" s="6"/>
      <c r="L82" s="41"/>
    </row>
    <row r="83" spans="1:12" ht="30" customHeight="1" hidden="1">
      <c r="A83" s="45"/>
      <c r="B83" s="51"/>
      <c r="C83" s="33"/>
      <c r="D83" s="38"/>
      <c r="E83" s="6" t="s">
        <v>11</v>
      </c>
      <c r="F83" s="6">
        <f t="shared" si="10"/>
        <v>0</v>
      </c>
      <c r="G83" s="6"/>
      <c r="H83" s="6"/>
      <c r="I83" s="6"/>
      <c r="J83" s="6"/>
      <c r="K83" s="6"/>
      <c r="L83" s="32"/>
    </row>
    <row r="84" spans="1:12" ht="30" customHeight="1">
      <c r="A84" s="27" t="s">
        <v>357</v>
      </c>
      <c r="B84" s="52" t="s">
        <v>349</v>
      </c>
      <c r="C84" s="27">
        <v>2013</v>
      </c>
      <c r="D84" s="27" t="s">
        <v>75</v>
      </c>
      <c r="E84" s="6" t="s">
        <v>16</v>
      </c>
      <c r="F84" s="6">
        <f t="shared" si="10"/>
        <v>9140</v>
      </c>
      <c r="G84" s="6"/>
      <c r="H84" s="6"/>
      <c r="I84" s="6">
        <v>2140</v>
      </c>
      <c r="J84" s="6"/>
      <c r="K84" s="6">
        <v>7000</v>
      </c>
      <c r="L84" s="41"/>
    </row>
    <row r="85" spans="1:12" ht="30" customHeight="1" hidden="1">
      <c r="A85" s="33"/>
      <c r="B85" s="51"/>
      <c r="C85" s="33"/>
      <c r="D85" s="33"/>
      <c r="E85" s="6" t="s">
        <v>11</v>
      </c>
      <c r="F85" s="6">
        <f t="shared" si="10"/>
        <v>0</v>
      </c>
      <c r="G85" s="6"/>
      <c r="H85" s="6"/>
      <c r="I85" s="6"/>
      <c r="J85" s="6"/>
      <c r="K85" s="6"/>
      <c r="L85" s="32"/>
    </row>
    <row r="86" spans="1:12" ht="30" customHeight="1">
      <c r="A86" s="27" t="s">
        <v>358</v>
      </c>
      <c r="B86" s="52" t="s">
        <v>123</v>
      </c>
      <c r="C86" s="27">
        <v>2012</v>
      </c>
      <c r="D86" s="27" t="s">
        <v>75</v>
      </c>
      <c r="E86" s="6" t="s">
        <v>16</v>
      </c>
      <c r="F86" s="6">
        <f t="shared" si="10"/>
        <v>3200</v>
      </c>
      <c r="G86" s="6"/>
      <c r="H86" s="6"/>
      <c r="I86" s="6"/>
      <c r="J86" s="6">
        <v>3200</v>
      </c>
      <c r="K86" s="6"/>
      <c r="L86" s="41"/>
    </row>
    <row r="87" spans="1:12" ht="30" customHeight="1" hidden="1">
      <c r="A87" s="33"/>
      <c r="B87" s="51"/>
      <c r="C87" s="33"/>
      <c r="D87" s="33"/>
      <c r="E87" s="6" t="s">
        <v>11</v>
      </c>
      <c r="F87" s="6">
        <f t="shared" si="10"/>
        <v>0</v>
      </c>
      <c r="G87" s="6"/>
      <c r="H87" s="6"/>
      <c r="I87" s="6"/>
      <c r="J87" s="6"/>
      <c r="K87" s="6"/>
      <c r="L87" s="32"/>
    </row>
    <row r="88" spans="1:12" ht="42" customHeight="1">
      <c r="A88" s="27" t="s">
        <v>359</v>
      </c>
      <c r="B88" s="52" t="s">
        <v>278</v>
      </c>
      <c r="C88" s="27">
        <v>2011</v>
      </c>
      <c r="D88" s="27" t="s">
        <v>75</v>
      </c>
      <c r="E88" s="6" t="s">
        <v>16</v>
      </c>
      <c r="F88" s="6">
        <f t="shared" si="10"/>
        <v>2598</v>
      </c>
      <c r="G88" s="6"/>
      <c r="H88" s="6"/>
      <c r="I88" s="6">
        <v>2598</v>
      </c>
      <c r="J88" s="6"/>
      <c r="K88" s="6"/>
      <c r="L88" s="41"/>
    </row>
    <row r="89" spans="1:12" ht="30" customHeight="1" hidden="1">
      <c r="A89" s="33"/>
      <c r="B89" s="51"/>
      <c r="C89" s="33"/>
      <c r="D89" s="33"/>
      <c r="E89" s="6" t="s">
        <v>11</v>
      </c>
      <c r="F89" s="6">
        <f t="shared" si="10"/>
        <v>0</v>
      </c>
      <c r="G89" s="6"/>
      <c r="H89" s="6"/>
      <c r="I89" s="6"/>
      <c r="J89" s="6"/>
      <c r="K89" s="6"/>
      <c r="L89" s="32"/>
    </row>
    <row r="90" spans="1:12" ht="30" customHeight="1">
      <c r="A90" s="27" t="s">
        <v>360</v>
      </c>
      <c r="B90" s="52" t="s">
        <v>350</v>
      </c>
      <c r="C90" s="27" t="s">
        <v>76</v>
      </c>
      <c r="D90" s="27" t="s">
        <v>75</v>
      </c>
      <c r="E90" s="6" t="s">
        <v>16</v>
      </c>
      <c r="F90" s="6">
        <f t="shared" si="10"/>
        <v>2230</v>
      </c>
      <c r="G90" s="6"/>
      <c r="H90" s="6">
        <v>400</v>
      </c>
      <c r="I90" s="6">
        <v>1830</v>
      </c>
      <c r="J90" s="6"/>
      <c r="K90" s="6"/>
      <c r="L90" s="41"/>
    </row>
    <row r="91" spans="1:12" ht="30" customHeight="1" hidden="1">
      <c r="A91" s="33"/>
      <c r="B91" s="51"/>
      <c r="C91" s="33"/>
      <c r="D91" s="33"/>
      <c r="E91" s="6" t="s">
        <v>11</v>
      </c>
      <c r="F91" s="6">
        <f t="shared" si="10"/>
        <v>0</v>
      </c>
      <c r="G91" s="6"/>
      <c r="H91" s="6"/>
      <c r="I91" s="6"/>
      <c r="J91" s="6"/>
      <c r="K91" s="6"/>
      <c r="L91" s="32"/>
    </row>
    <row r="92" spans="1:12" ht="30" customHeight="1">
      <c r="A92" s="27" t="s">
        <v>361</v>
      </c>
      <c r="B92" s="52" t="s">
        <v>125</v>
      </c>
      <c r="C92" s="27">
        <v>2012</v>
      </c>
      <c r="D92" s="27" t="s">
        <v>75</v>
      </c>
      <c r="E92" s="6" t="s">
        <v>16</v>
      </c>
      <c r="F92" s="6">
        <f t="shared" si="10"/>
        <v>500</v>
      </c>
      <c r="G92" s="6"/>
      <c r="H92" s="6"/>
      <c r="I92" s="6"/>
      <c r="J92" s="6">
        <v>500</v>
      </c>
      <c r="K92" s="6"/>
      <c r="L92" s="41"/>
    </row>
    <row r="93" spans="1:12" ht="24.75" customHeight="1">
      <c r="A93" s="33" t="s">
        <v>362</v>
      </c>
      <c r="B93" s="51"/>
      <c r="C93" s="33"/>
      <c r="D93" s="33"/>
      <c r="E93" s="6" t="s">
        <v>11</v>
      </c>
      <c r="F93" s="6">
        <f t="shared" si="10"/>
        <v>4500</v>
      </c>
      <c r="G93" s="6">
        <v>0</v>
      </c>
      <c r="H93" s="6"/>
      <c r="I93" s="6"/>
      <c r="J93" s="6">
        <v>4500</v>
      </c>
      <c r="K93" s="6"/>
      <c r="L93" s="32"/>
    </row>
    <row r="94" spans="1:12" ht="30" customHeight="1">
      <c r="A94" s="43" t="s">
        <v>363</v>
      </c>
      <c r="B94" s="52" t="s">
        <v>248</v>
      </c>
      <c r="C94" s="27">
        <v>2012</v>
      </c>
      <c r="D94" s="27" t="s">
        <v>75</v>
      </c>
      <c r="E94" s="38" t="s">
        <v>16</v>
      </c>
      <c r="F94" s="33">
        <f t="shared" si="10"/>
        <v>200</v>
      </c>
      <c r="G94" s="33"/>
      <c r="H94" s="33"/>
      <c r="I94" s="33"/>
      <c r="J94" s="33">
        <v>200</v>
      </c>
      <c r="K94" s="45"/>
      <c r="L94" s="41"/>
    </row>
    <row r="95" spans="1:12" ht="30" customHeight="1">
      <c r="A95" s="75" t="s">
        <v>364</v>
      </c>
      <c r="B95" s="54"/>
      <c r="C95" s="47"/>
      <c r="D95" s="47"/>
      <c r="E95" s="23" t="s">
        <v>11</v>
      </c>
      <c r="F95" s="47">
        <f t="shared" si="10"/>
        <v>1800</v>
      </c>
      <c r="G95" s="47"/>
      <c r="H95" s="47"/>
      <c r="I95" s="47"/>
      <c r="J95" s="47">
        <v>1800</v>
      </c>
      <c r="K95" s="75"/>
      <c r="L95" s="61"/>
    </row>
    <row r="96" spans="1:12" s="8" customFormat="1" ht="30" customHeight="1">
      <c r="A96" s="6" t="s">
        <v>365</v>
      </c>
      <c r="B96" s="37" t="s">
        <v>351</v>
      </c>
      <c r="C96" s="6" t="s">
        <v>104</v>
      </c>
      <c r="D96" s="6" t="s">
        <v>75</v>
      </c>
      <c r="E96" s="6" t="s">
        <v>16</v>
      </c>
      <c r="F96" s="6">
        <f t="shared" si="10"/>
        <v>1930</v>
      </c>
      <c r="G96" s="6"/>
      <c r="H96" s="6">
        <v>400</v>
      </c>
      <c r="I96" s="6">
        <v>1530</v>
      </c>
      <c r="J96" s="6"/>
      <c r="K96" s="46"/>
      <c r="L96" s="41"/>
    </row>
    <row r="97" spans="1:12" s="8" customFormat="1" ht="30" customHeight="1">
      <c r="A97" s="33" t="s">
        <v>366</v>
      </c>
      <c r="B97" s="51" t="s">
        <v>247</v>
      </c>
      <c r="C97" s="33">
        <v>2013</v>
      </c>
      <c r="D97" s="33" t="s">
        <v>75</v>
      </c>
      <c r="E97" s="6" t="s">
        <v>11</v>
      </c>
      <c r="F97" s="47">
        <f t="shared" si="10"/>
        <v>8500</v>
      </c>
      <c r="G97" s="6"/>
      <c r="H97" s="6"/>
      <c r="I97" s="6"/>
      <c r="J97" s="6"/>
      <c r="K97" s="46">
        <v>8500</v>
      </c>
      <c r="L97" s="32"/>
    </row>
    <row r="98" spans="1:12" s="8" customFormat="1" ht="30" customHeight="1">
      <c r="A98" s="27" t="s">
        <v>367</v>
      </c>
      <c r="B98" s="52" t="s">
        <v>230</v>
      </c>
      <c r="C98" s="27">
        <v>2012</v>
      </c>
      <c r="D98" s="27" t="s">
        <v>75</v>
      </c>
      <c r="E98" s="6" t="s">
        <v>16</v>
      </c>
      <c r="F98" s="6">
        <f>SUM(G98:K98)</f>
        <v>100</v>
      </c>
      <c r="G98" s="6"/>
      <c r="H98" s="6"/>
      <c r="I98" s="6"/>
      <c r="J98" s="6">
        <v>100</v>
      </c>
      <c r="K98" s="46"/>
      <c r="L98" s="41"/>
    </row>
    <row r="99" spans="1:12" s="8" customFormat="1" ht="30" customHeight="1">
      <c r="A99" s="33" t="s">
        <v>368</v>
      </c>
      <c r="B99" s="51"/>
      <c r="C99" s="33"/>
      <c r="D99" s="33"/>
      <c r="E99" s="6" t="s">
        <v>11</v>
      </c>
      <c r="F99" s="6">
        <f>SUM(G99:K99)</f>
        <v>1000</v>
      </c>
      <c r="G99" s="6"/>
      <c r="H99" s="6"/>
      <c r="I99" s="6"/>
      <c r="J99" s="6">
        <v>1000</v>
      </c>
      <c r="K99" s="46"/>
      <c r="L99" s="32"/>
    </row>
    <row r="100" spans="1:12" s="8" customFormat="1" ht="30" customHeight="1">
      <c r="A100" s="33" t="s">
        <v>369</v>
      </c>
      <c r="B100" s="51" t="s">
        <v>231</v>
      </c>
      <c r="C100" s="33" t="s">
        <v>85</v>
      </c>
      <c r="D100" s="33" t="s">
        <v>75</v>
      </c>
      <c r="E100" s="33" t="s">
        <v>16</v>
      </c>
      <c r="F100" s="33">
        <f>SUM(G100:K100)</f>
        <v>8000</v>
      </c>
      <c r="G100" s="33"/>
      <c r="H100" s="33"/>
      <c r="I100" s="33"/>
      <c r="J100" s="33">
        <v>4000</v>
      </c>
      <c r="K100" s="45">
        <v>4000</v>
      </c>
      <c r="L100" s="32"/>
    </row>
    <row r="101" spans="1:12" s="8" customFormat="1" ht="42" customHeight="1">
      <c r="A101" s="33" t="s">
        <v>370</v>
      </c>
      <c r="B101" s="51" t="s">
        <v>264</v>
      </c>
      <c r="C101" s="33">
        <v>2013</v>
      </c>
      <c r="D101" s="33" t="s">
        <v>75</v>
      </c>
      <c r="E101" s="33" t="s">
        <v>16</v>
      </c>
      <c r="F101" s="33">
        <f>SUM(G101:K101)</f>
        <v>2000</v>
      </c>
      <c r="G101" s="33"/>
      <c r="H101" s="33"/>
      <c r="I101" s="33"/>
      <c r="J101" s="33"/>
      <c r="K101" s="45">
        <v>2000</v>
      </c>
      <c r="L101" s="32"/>
    </row>
    <row r="102" spans="1:12" s="8" customFormat="1" ht="30" customHeight="1">
      <c r="A102" s="33" t="s">
        <v>371</v>
      </c>
      <c r="B102" s="51" t="s">
        <v>232</v>
      </c>
      <c r="C102" s="33">
        <v>2013</v>
      </c>
      <c r="D102" s="33" t="s">
        <v>75</v>
      </c>
      <c r="E102" s="33" t="s">
        <v>11</v>
      </c>
      <c r="F102" s="33">
        <f>SUM(G102:K102)</f>
        <v>8000</v>
      </c>
      <c r="G102" s="33"/>
      <c r="H102" s="33"/>
      <c r="I102" s="33"/>
      <c r="J102" s="33"/>
      <c r="K102" s="45">
        <v>8000</v>
      </c>
      <c r="L102" s="32"/>
    </row>
    <row r="103" spans="1:12" ht="15.75">
      <c r="A103" s="33" t="s">
        <v>372</v>
      </c>
      <c r="B103" s="36" t="s">
        <v>15</v>
      </c>
      <c r="C103" s="33"/>
      <c r="D103" s="33"/>
      <c r="E103" s="33"/>
      <c r="F103" s="123">
        <f aca="true" t="shared" si="11" ref="F103:K103">SUM(F75:F102)</f>
        <v>77755.6</v>
      </c>
      <c r="G103" s="123">
        <f t="shared" si="11"/>
        <v>1731.6</v>
      </c>
      <c r="H103" s="123">
        <f t="shared" si="11"/>
        <v>6865</v>
      </c>
      <c r="I103" s="123">
        <f t="shared" si="11"/>
        <v>20759</v>
      </c>
      <c r="J103" s="123">
        <f t="shared" si="11"/>
        <v>18600</v>
      </c>
      <c r="K103" s="123">
        <f t="shared" si="11"/>
        <v>29800</v>
      </c>
      <c r="L103" s="124"/>
    </row>
    <row r="104" spans="1:12" ht="25.5">
      <c r="A104" s="6" t="s">
        <v>373</v>
      </c>
      <c r="B104" s="15" t="s">
        <v>8</v>
      </c>
      <c r="C104" s="6"/>
      <c r="D104" s="15"/>
      <c r="E104" s="6"/>
      <c r="F104" s="6"/>
      <c r="G104" s="6"/>
      <c r="H104" s="6"/>
      <c r="I104" s="6"/>
      <c r="J104" s="6"/>
      <c r="K104" s="6"/>
      <c r="L104" s="124"/>
    </row>
    <row r="105" spans="1:12" ht="12.75">
      <c r="A105" s="6" t="s">
        <v>374</v>
      </c>
      <c r="B105" s="15" t="s">
        <v>14</v>
      </c>
      <c r="C105" s="6"/>
      <c r="D105" s="15"/>
      <c r="E105" s="6"/>
      <c r="F105" s="20">
        <f aca="true" t="shared" si="12" ref="F105:K105">SUM(F93,F95,F97,F99,F102)</f>
        <v>23800</v>
      </c>
      <c r="G105" s="20">
        <f t="shared" si="12"/>
        <v>0</v>
      </c>
      <c r="H105" s="20">
        <f t="shared" si="12"/>
        <v>0</v>
      </c>
      <c r="I105" s="20">
        <f t="shared" si="12"/>
        <v>0</v>
      </c>
      <c r="J105" s="20">
        <f t="shared" si="12"/>
        <v>7300</v>
      </c>
      <c r="K105" s="20">
        <f t="shared" si="12"/>
        <v>16500</v>
      </c>
      <c r="L105" s="124"/>
    </row>
    <row r="106" spans="1:12" ht="12.75">
      <c r="A106" s="6" t="s">
        <v>375</v>
      </c>
      <c r="B106" s="15" t="s">
        <v>18</v>
      </c>
      <c r="C106" s="6"/>
      <c r="D106" s="15"/>
      <c r="E106" s="6"/>
      <c r="F106" s="20">
        <f aca="true" t="shared" si="13" ref="F106:K106">SUM(F75:F92,F94,F96,F98,F100+F101)</f>
        <v>53955.6</v>
      </c>
      <c r="G106" s="20">
        <f t="shared" si="13"/>
        <v>1731.6</v>
      </c>
      <c r="H106" s="20">
        <f t="shared" si="13"/>
        <v>6865</v>
      </c>
      <c r="I106" s="20">
        <f t="shared" si="13"/>
        <v>20759</v>
      </c>
      <c r="J106" s="20">
        <f t="shared" si="13"/>
        <v>11300</v>
      </c>
      <c r="K106" s="20">
        <f t="shared" si="13"/>
        <v>13300</v>
      </c>
      <c r="L106" s="124"/>
    </row>
    <row r="107" spans="1:12" ht="12.75">
      <c r="A107" s="6" t="s">
        <v>376</v>
      </c>
      <c r="B107" s="15" t="s">
        <v>19</v>
      </c>
      <c r="C107" s="6"/>
      <c r="D107" s="15"/>
      <c r="E107" s="6"/>
      <c r="F107" s="20"/>
      <c r="G107" s="20"/>
      <c r="H107" s="20"/>
      <c r="I107" s="20"/>
      <c r="J107" s="20"/>
      <c r="K107" s="20"/>
      <c r="L107" s="31"/>
    </row>
    <row r="108" spans="1:13" ht="20.25" customHeight="1">
      <c r="A108" s="200" t="s">
        <v>240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8"/>
    </row>
    <row r="109" spans="1:12" ht="63" customHeight="1">
      <c r="A109" s="6" t="s">
        <v>384</v>
      </c>
      <c r="B109" s="15" t="s">
        <v>195</v>
      </c>
      <c r="C109" s="6" t="s">
        <v>106</v>
      </c>
      <c r="D109" s="6" t="s">
        <v>196</v>
      </c>
      <c r="E109" s="6" t="s">
        <v>10</v>
      </c>
      <c r="F109" s="6">
        <f aca="true" t="shared" si="14" ref="F109:F116">SUM(G109:K109)</f>
        <v>10430</v>
      </c>
      <c r="G109" s="6">
        <v>5130</v>
      </c>
      <c r="H109" s="6">
        <v>2000</v>
      </c>
      <c r="I109" s="6">
        <v>3300</v>
      </c>
      <c r="J109" s="6"/>
      <c r="K109" s="6"/>
      <c r="L109" s="31" t="s">
        <v>378</v>
      </c>
    </row>
    <row r="110" spans="1:12" ht="37.5" customHeight="1">
      <c r="A110" s="6" t="s">
        <v>385</v>
      </c>
      <c r="B110" s="15" t="s">
        <v>279</v>
      </c>
      <c r="C110" s="6" t="s">
        <v>106</v>
      </c>
      <c r="D110" s="6" t="s">
        <v>196</v>
      </c>
      <c r="E110" s="6" t="s">
        <v>10</v>
      </c>
      <c r="F110" s="6">
        <f t="shared" si="14"/>
        <v>3500</v>
      </c>
      <c r="G110" s="6">
        <v>2000</v>
      </c>
      <c r="H110" s="6">
        <v>1000</v>
      </c>
      <c r="I110" s="6">
        <v>500</v>
      </c>
      <c r="J110" s="6"/>
      <c r="K110" s="6"/>
      <c r="L110" s="31" t="s">
        <v>215</v>
      </c>
    </row>
    <row r="111" spans="1:12" ht="40.5" customHeight="1">
      <c r="A111" s="6" t="s">
        <v>386</v>
      </c>
      <c r="B111" s="15" t="s">
        <v>197</v>
      </c>
      <c r="C111" s="6" t="s">
        <v>50</v>
      </c>
      <c r="D111" s="6" t="s">
        <v>196</v>
      </c>
      <c r="E111" s="6" t="s">
        <v>10</v>
      </c>
      <c r="F111" s="6">
        <f t="shared" si="14"/>
        <v>7291</v>
      </c>
      <c r="G111" s="6">
        <v>3035</v>
      </c>
      <c r="H111" s="6">
        <v>545</v>
      </c>
      <c r="I111" s="6">
        <v>3500</v>
      </c>
      <c r="J111" s="6">
        <v>68</v>
      </c>
      <c r="K111" s="6">
        <v>143</v>
      </c>
      <c r="L111" s="31" t="s">
        <v>216</v>
      </c>
    </row>
    <row r="112" spans="1:12" ht="29.25" customHeight="1">
      <c r="A112" s="6" t="s">
        <v>387</v>
      </c>
      <c r="B112" s="15" t="s">
        <v>209</v>
      </c>
      <c r="C112" s="6" t="s">
        <v>50</v>
      </c>
      <c r="D112" s="6" t="s">
        <v>196</v>
      </c>
      <c r="E112" s="6" t="s">
        <v>10</v>
      </c>
      <c r="F112" s="6">
        <f t="shared" si="14"/>
        <v>180</v>
      </c>
      <c r="G112" s="6">
        <v>118</v>
      </c>
      <c r="H112" s="6">
        <v>23</v>
      </c>
      <c r="I112" s="6">
        <v>13</v>
      </c>
      <c r="J112" s="6">
        <v>13</v>
      </c>
      <c r="K112" s="6">
        <v>13</v>
      </c>
      <c r="L112" s="31" t="s">
        <v>210</v>
      </c>
    </row>
    <row r="113" spans="1:12" ht="31.5" customHeight="1">
      <c r="A113" s="6" t="s">
        <v>388</v>
      </c>
      <c r="B113" s="15" t="s">
        <v>198</v>
      </c>
      <c r="C113" s="6" t="s">
        <v>50</v>
      </c>
      <c r="D113" s="6" t="s">
        <v>196</v>
      </c>
      <c r="E113" s="6" t="s">
        <v>10</v>
      </c>
      <c r="F113" s="6">
        <f t="shared" si="14"/>
        <v>4860</v>
      </c>
      <c r="G113" s="6">
        <v>3100</v>
      </c>
      <c r="H113" s="6">
        <v>1435</v>
      </c>
      <c r="I113" s="6"/>
      <c r="J113" s="6">
        <v>125</v>
      </c>
      <c r="K113" s="6">
        <v>200</v>
      </c>
      <c r="L113" s="31" t="s">
        <v>217</v>
      </c>
    </row>
    <row r="114" spans="1:12" ht="31.5" customHeight="1">
      <c r="A114" s="6" t="s">
        <v>389</v>
      </c>
      <c r="B114" s="41" t="s">
        <v>199</v>
      </c>
      <c r="C114" s="6">
        <v>2009</v>
      </c>
      <c r="D114" s="6" t="s">
        <v>196</v>
      </c>
      <c r="E114" s="6" t="s">
        <v>10</v>
      </c>
      <c r="F114" s="6">
        <f t="shared" si="14"/>
        <v>560</v>
      </c>
      <c r="G114" s="6">
        <v>560</v>
      </c>
      <c r="H114" s="6"/>
      <c r="I114" s="6"/>
      <c r="J114" s="6"/>
      <c r="K114" s="6"/>
      <c r="L114" s="59" t="s">
        <v>270</v>
      </c>
    </row>
    <row r="115" spans="1:12" ht="56.25" customHeight="1">
      <c r="A115" s="46" t="s">
        <v>390</v>
      </c>
      <c r="B115" s="41" t="s">
        <v>379</v>
      </c>
      <c r="C115" s="25" t="s">
        <v>50</v>
      </c>
      <c r="D115" s="6" t="s">
        <v>75</v>
      </c>
      <c r="E115" s="6" t="s">
        <v>16</v>
      </c>
      <c r="F115" s="6">
        <f t="shared" si="14"/>
        <v>853</v>
      </c>
      <c r="G115" s="6">
        <v>130</v>
      </c>
      <c r="H115" s="6">
        <v>150</v>
      </c>
      <c r="I115" s="6">
        <v>183</v>
      </c>
      <c r="J115" s="6">
        <v>190</v>
      </c>
      <c r="K115" s="46">
        <v>200</v>
      </c>
      <c r="L115" s="59" t="s">
        <v>382</v>
      </c>
    </row>
    <row r="116" spans="1:12" ht="41.25" customHeight="1">
      <c r="A116" s="46" t="s">
        <v>391</v>
      </c>
      <c r="B116" s="32" t="s">
        <v>380</v>
      </c>
      <c r="C116" s="25" t="s">
        <v>185</v>
      </c>
      <c r="D116" s="6"/>
      <c r="E116" s="6" t="s">
        <v>381</v>
      </c>
      <c r="F116" s="6">
        <f t="shared" si="14"/>
        <v>3000</v>
      </c>
      <c r="G116" s="6"/>
      <c r="H116" s="6"/>
      <c r="I116" s="6">
        <v>1000</v>
      </c>
      <c r="J116" s="6">
        <v>1000</v>
      </c>
      <c r="K116" s="46">
        <v>1000</v>
      </c>
      <c r="L116" s="58"/>
    </row>
    <row r="117" spans="1:12" ht="15.75">
      <c r="A117" s="6" t="s">
        <v>392</v>
      </c>
      <c r="B117" s="36" t="s">
        <v>17</v>
      </c>
      <c r="C117" s="6"/>
      <c r="D117" s="15"/>
      <c r="E117" s="6"/>
      <c r="F117" s="19">
        <f aca="true" t="shared" si="15" ref="F117:K117">SUM(F109:F116)</f>
        <v>30674</v>
      </c>
      <c r="G117" s="19">
        <f t="shared" si="15"/>
        <v>14073</v>
      </c>
      <c r="H117" s="19">
        <f t="shared" si="15"/>
        <v>5153</v>
      </c>
      <c r="I117" s="19">
        <f t="shared" si="15"/>
        <v>8496</v>
      </c>
      <c r="J117" s="19">
        <f t="shared" si="15"/>
        <v>1396</v>
      </c>
      <c r="K117" s="19">
        <f t="shared" si="15"/>
        <v>1556</v>
      </c>
      <c r="L117" s="58"/>
    </row>
    <row r="118" spans="1:12" ht="25.5">
      <c r="A118" s="6" t="s">
        <v>393</v>
      </c>
      <c r="B118" s="15" t="s">
        <v>8</v>
      </c>
      <c r="C118" s="6"/>
      <c r="D118" s="15"/>
      <c r="E118" s="6"/>
      <c r="F118" s="6"/>
      <c r="G118" s="6"/>
      <c r="H118" s="6"/>
      <c r="I118" s="6"/>
      <c r="J118" s="6"/>
      <c r="K118" s="6"/>
      <c r="L118" s="15"/>
    </row>
    <row r="119" spans="1:12" ht="12.75">
      <c r="A119" s="6" t="s">
        <v>394</v>
      </c>
      <c r="B119" s="37" t="s">
        <v>383</v>
      </c>
      <c r="C119" s="6"/>
      <c r="D119" s="15"/>
      <c r="E119" s="6"/>
      <c r="F119" s="6">
        <f aca="true" t="shared" si="16" ref="F119:K119">SUM(F109:F114)</f>
        <v>26821</v>
      </c>
      <c r="G119" s="6">
        <f t="shared" si="16"/>
        <v>13943</v>
      </c>
      <c r="H119" s="6">
        <f t="shared" si="16"/>
        <v>5003</v>
      </c>
      <c r="I119" s="6">
        <f t="shared" si="16"/>
        <v>7313</v>
      </c>
      <c r="J119" s="6">
        <f t="shared" si="16"/>
        <v>206</v>
      </c>
      <c r="K119" s="6">
        <f t="shared" si="16"/>
        <v>356</v>
      </c>
      <c r="L119" s="15"/>
    </row>
    <row r="120" spans="1:12" ht="12.75">
      <c r="A120" s="6" t="s">
        <v>395</v>
      </c>
      <c r="B120" s="37" t="s">
        <v>18</v>
      </c>
      <c r="C120" s="6"/>
      <c r="D120" s="15"/>
      <c r="E120" s="6"/>
      <c r="F120" s="20">
        <f aca="true" t="shared" si="17" ref="F120:K121">SUM(F115)</f>
        <v>853</v>
      </c>
      <c r="G120" s="20">
        <f t="shared" si="17"/>
        <v>130</v>
      </c>
      <c r="H120" s="20">
        <f t="shared" si="17"/>
        <v>150</v>
      </c>
      <c r="I120" s="20">
        <f t="shared" si="17"/>
        <v>183</v>
      </c>
      <c r="J120" s="20">
        <f t="shared" si="17"/>
        <v>190</v>
      </c>
      <c r="K120" s="20">
        <f t="shared" si="17"/>
        <v>200</v>
      </c>
      <c r="L120" s="15"/>
    </row>
    <row r="121" spans="1:12" ht="12.75">
      <c r="A121" s="6" t="s">
        <v>396</v>
      </c>
      <c r="B121" s="37" t="s">
        <v>21</v>
      </c>
      <c r="C121" s="6"/>
      <c r="D121" s="15"/>
      <c r="E121" s="6"/>
      <c r="F121" s="20">
        <f t="shared" si="17"/>
        <v>3000</v>
      </c>
      <c r="G121" s="20">
        <f t="shared" si="17"/>
        <v>0</v>
      </c>
      <c r="H121" s="20">
        <f t="shared" si="17"/>
        <v>0</v>
      </c>
      <c r="I121" s="20">
        <f t="shared" si="17"/>
        <v>1000</v>
      </c>
      <c r="J121" s="20">
        <f t="shared" si="17"/>
        <v>1000</v>
      </c>
      <c r="K121" s="20">
        <f t="shared" si="17"/>
        <v>1000</v>
      </c>
      <c r="L121" s="15"/>
    </row>
    <row r="122" spans="1:13" ht="16.5" customHeight="1">
      <c r="A122" s="200" t="s">
        <v>241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8"/>
    </row>
    <row r="123" spans="1:12" ht="27.75" customHeight="1">
      <c r="A123" s="27" t="s">
        <v>698</v>
      </c>
      <c r="B123" s="41" t="s">
        <v>79</v>
      </c>
      <c r="C123" s="27" t="s">
        <v>106</v>
      </c>
      <c r="D123" s="27" t="s">
        <v>75</v>
      </c>
      <c r="E123" s="6" t="s">
        <v>16</v>
      </c>
      <c r="F123" s="20">
        <f aca="true" t="shared" si="18" ref="F123:F128">SUM(G123:K123)</f>
        <v>11535</v>
      </c>
      <c r="G123" s="20">
        <v>0</v>
      </c>
      <c r="H123" s="20">
        <v>4035</v>
      </c>
      <c r="I123" s="20">
        <v>2500</v>
      </c>
      <c r="J123" s="20">
        <v>2500</v>
      </c>
      <c r="K123" s="20">
        <v>2500</v>
      </c>
      <c r="L123" s="41" t="s">
        <v>207</v>
      </c>
    </row>
    <row r="124" spans="1:12" ht="27.75" customHeight="1">
      <c r="A124" s="33" t="s">
        <v>699</v>
      </c>
      <c r="B124" s="32"/>
      <c r="C124" s="33"/>
      <c r="D124" s="33"/>
      <c r="E124" s="6" t="s">
        <v>11</v>
      </c>
      <c r="F124" s="20">
        <f t="shared" si="18"/>
        <v>30259</v>
      </c>
      <c r="G124" s="20">
        <v>0</v>
      </c>
      <c r="H124" s="20">
        <v>10759</v>
      </c>
      <c r="I124" s="20">
        <v>6500</v>
      </c>
      <c r="J124" s="20">
        <v>6500</v>
      </c>
      <c r="K124" s="20">
        <v>6500</v>
      </c>
      <c r="L124" s="32"/>
    </row>
    <row r="125" spans="1:12" ht="25.5">
      <c r="A125" s="47" t="s">
        <v>700</v>
      </c>
      <c r="B125" s="61" t="s">
        <v>80</v>
      </c>
      <c r="C125" s="47" t="s">
        <v>185</v>
      </c>
      <c r="D125" s="47" t="s">
        <v>75</v>
      </c>
      <c r="E125" s="33" t="s">
        <v>16</v>
      </c>
      <c r="F125" s="34">
        <f t="shared" si="18"/>
        <v>6000</v>
      </c>
      <c r="G125" s="34"/>
      <c r="H125" s="34"/>
      <c r="I125" s="34">
        <v>0</v>
      </c>
      <c r="J125" s="34">
        <v>4000</v>
      </c>
      <c r="K125" s="34">
        <v>2000</v>
      </c>
      <c r="L125" s="73" t="s">
        <v>208</v>
      </c>
    </row>
    <row r="126" spans="1:12" ht="25.5">
      <c r="A126" s="33" t="s">
        <v>701</v>
      </c>
      <c r="B126" s="32"/>
      <c r="C126" s="33"/>
      <c r="D126" s="33"/>
      <c r="E126" s="6" t="s">
        <v>11</v>
      </c>
      <c r="F126" s="20">
        <f t="shared" si="18"/>
        <v>9000</v>
      </c>
      <c r="G126" s="20"/>
      <c r="H126" s="20"/>
      <c r="I126" s="20">
        <v>0</v>
      </c>
      <c r="J126" s="20">
        <v>9000</v>
      </c>
      <c r="K126" s="20"/>
      <c r="L126" s="65"/>
    </row>
    <row r="127" spans="1:12" s="92" customFormat="1" ht="26.25" customHeight="1">
      <c r="A127" s="114" t="s">
        <v>702</v>
      </c>
      <c r="B127" s="113" t="s">
        <v>82</v>
      </c>
      <c r="C127" s="114" t="s">
        <v>106</v>
      </c>
      <c r="D127" s="85" t="s">
        <v>75</v>
      </c>
      <c r="E127" s="114" t="s">
        <v>16</v>
      </c>
      <c r="F127" s="120">
        <f t="shared" si="18"/>
        <v>1571.8</v>
      </c>
      <c r="G127" s="120">
        <v>430.8</v>
      </c>
      <c r="H127" s="120">
        <v>641</v>
      </c>
      <c r="I127" s="120">
        <v>500</v>
      </c>
      <c r="J127" s="120"/>
      <c r="K127" s="120"/>
      <c r="L127" s="113"/>
    </row>
    <row r="128" spans="1:12" s="92" customFormat="1" ht="27" customHeight="1">
      <c r="A128" s="85" t="s">
        <v>703</v>
      </c>
      <c r="B128" s="117" t="s">
        <v>83</v>
      </c>
      <c r="C128" s="85">
        <v>2009</v>
      </c>
      <c r="D128" s="85" t="s">
        <v>75</v>
      </c>
      <c r="E128" s="85" t="s">
        <v>16</v>
      </c>
      <c r="F128" s="121">
        <f t="shared" si="18"/>
        <v>500</v>
      </c>
      <c r="G128" s="121">
        <v>500</v>
      </c>
      <c r="H128" s="121"/>
      <c r="I128" s="121"/>
      <c r="J128" s="121"/>
      <c r="K128" s="121"/>
      <c r="L128" s="117"/>
    </row>
    <row r="129" spans="1:12" ht="25.5" customHeight="1">
      <c r="A129" s="83" t="s">
        <v>704</v>
      </c>
      <c r="B129" s="41" t="s">
        <v>221</v>
      </c>
      <c r="C129" s="27" t="s">
        <v>50</v>
      </c>
      <c r="D129" s="27" t="s">
        <v>75</v>
      </c>
      <c r="E129" s="6" t="s">
        <v>16</v>
      </c>
      <c r="F129" s="63">
        <f>SUM(G129:K129)</f>
        <v>18039.7</v>
      </c>
      <c r="G129" s="20">
        <v>3555.7</v>
      </c>
      <c r="H129" s="20">
        <v>2698</v>
      </c>
      <c r="I129" s="20">
        <v>4086</v>
      </c>
      <c r="J129" s="20">
        <v>3800</v>
      </c>
      <c r="K129" s="20">
        <v>3900</v>
      </c>
      <c r="L129" s="41" t="s">
        <v>114</v>
      </c>
    </row>
    <row r="130" spans="1:12" ht="12.75" customHeight="1" hidden="1">
      <c r="A130" s="47"/>
      <c r="B130" s="61"/>
      <c r="C130" s="47"/>
      <c r="D130" s="47"/>
      <c r="E130" s="27"/>
      <c r="F130" s="63"/>
      <c r="G130" s="42"/>
      <c r="H130" s="42"/>
      <c r="I130" s="42"/>
      <c r="J130" s="42"/>
      <c r="K130" s="42"/>
      <c r="L130" s="61"/>
    </row>
    <row r="131" spans="1:12" ht="25.5">
      <c r="A131" s="6" t="s">
        <v>705</v>
      </c>
      <c r="B131" s="15" t="s">
        <v>113</v>
      </c>
      <c r="C131" s="6" t="s">
        <v>50</v>
      </c>
      <c r="D131" s="6" t="s">
        <v>397</v>
      </c>
      <c r="E131" s="6" t="s">
        <v>10</v>
      </c>
      <c r="F131" s="104">
        <f>SUM(G131:K131)</f>
        <v>57.5</v>
      </c>
      <c r="G131" s="42">
        <v>11.5</v>
      </c>
      <c r="H131" s="42">
        <v>11.5</v>
      </c>
      <c r="I131" s="42">
        <v>11.5</v>
      </c>
      <c r="J131" s="42">
        <v>11.5</v>
      </c>
      <c r="K131" s="42">
        <v>11.5</v>
      </c>
      <c r="L131" s="41"/>
    </row>
    <row r="132" spans="1:12" ht="43.5" customHeight="1">
      <c r="A132" s="6" t="s">
        <v>706</v>
      </c>
      <c r="B132" s="15" t="s">
        <v>55</v>
      </c>
      <c r="C132" s="6">
        <v>2010</v>
      </c>
      <c r="D132" s="174" t="s">
        <v>33</v>
      </c>
      <c r="E132" s="6" t="s">
        <v>10</v>
      </c>
      <c r="F132" s="20">
        <f>SUM(G132:K132)</f>
        <v>800</v>
      </c>
      <c r="G132" s="20">
        <v>200</v>
      </c>
      <c r="H132" s="20">
        <v>200</v>
      </c>
      <c r="I132" s="20">
        <v>0</v>
      </c>
      <c r="J132" s="20">
        <v>200</v>
      </c>
      <c r="K132" s="20">
        <v>200</v>
      </c>
      <c r="L132" s="15" t="s">
        <v>52</v>
      </c>
    </row>
    <row r="133" spans="1:12" ht="25.5">
      <c r="A133" s="6" t="s">
        <v>707</v>
      </c>
      <c r="B133" s="15" t="s">
        <v>53</v>
      </c>
      <c r="C133" s="6">
        <v>2012</v>
      </c>
      <c r="D133" s="174"/>
      <c r="E133" s="6" t="s">
        <v>10</v>
      </c>
      <c r="F133" s="6">
        <f>SUM(G133:K133)</f>
        <v>1000</v>
      </c>
      <c r="G133" s="20"/>
      <c r="H133" s="20"/>
      <c r="I133" s="20"/>
      <c r="J133" s="20">
        <v>1000</v>
      </c>
      <c r="K133" s="20"/>
      <c r="L133" s="15" t="s">
        <v>54</v>
      </c>
    </row>
    <row r="134" spans="1:12" ht="25.5">
      <c r="A134" s="6" t="s">
        <v>708</v>
      </c>
      <c r="B134" s="15" t="s">
        <v>56</v>
      </c>
      <c r="C134" s="6">
        <v>2009</v>
      </c>
      <c r="D134" s="174" t="s">
        <v>45</v>
      </c>
      <c r="E134" s="6" t="s">
        <v>10</v>
      </c>
      <c r="F134" s="20">
        <v>5</v>
      </c>
      <c r="G134" s="20">
        <v>5</v>
      </c>
      <c r="H134" s="20"/>
      <c r="I134" s="20"/>
      <c r="J134" s="20"/>
      <c r="K134" s="20"/>
      <c r="L134" s="15" t="s">
        <v>57</v>
      </c>
    </row>
    <row r="135" spans="1:12" ht="25.5">
      <c r="A135" s="6" t="s">
        <v>709</v>
      </c>
      <c r="B135" s="15" t="s">
        <v>263</v>
      </c>
      <c r="C135" s="27" t="s">
        <v>50</v>
      </c>
      <c r="D135" s="174"/>
      <c r="E135" s="6" t="s">
        <v>10</v>
      </c>
      <c r="F135" s="6">
        <f>SUM(G135:K135)</f>
        <v>322</v>
      </c>
      <c r="G135" s="20">
        <v>0</v>
      </c>
      <c r="H135" s="20">
        <v>107</v>
      </c>
      <c r="I135" s="20">
        <v>0</v>
      </c>
      <c r="J135" s="20">
        <v>107</v>
      </c>
      <c r="K135" s="20">
        <v>108</v>
      </c>
      <c r="L135" s="41" t="s">
        <v>58</v>
      </c>
    </row>
    <row r="136" spans="1:12" ht="39.75" customHeight="1">
      <c r="A136" s="46" t="s">
        <v>710</v>
      </c>
      <c r="B136" s="78" t="s">
        <v>400</v>
      </c>
      <c r="C136" s="6">
        <v>2011</v>
      </c>
      <c r="D136" s="25" t="s">
        <v>234</v>
      </c>
      <c r="E136" s="6" t="s">
        <v>16</v>
      </c>
      <c r="F136" s="6">
        <f aca="true" t="shared" si="19" ref="F136:F141">SUM(G136:K136)</f>
        <v>160</v>
      </c>
      <c r="G136" s="20">
        <v>0</v>
      </c>
      <c r="H136" s="20"/>
      <c r="I136" s="20">
        <v>160</v>
      </c>
      <c r="J136" s="20"/>
      <c r="K136" s="84"/>
      <c r="L136" s="41" t="s">
        <v>398</v>
      </c>
    </row>
    <row r="137" spans="1:12" ht="26.25" customHeight="1">
      <c r="A137" s="6" t="s">
        <v>711</v>
      </c>
      <c r="B137" s="32"/>
      <c r="C137" s="33"/>
      <c r="D137" s="6"/>
      <c r="E137" s="6" t="s">
        <v>11</v>
      </c>
      <c r="F137" s="6">
        <f t="shared" si="19"/>
        <v>40</v>
      </c>
      <c r="G137" s="130">
        <v>0</v>
      </c>
      <c r="H137" s="20"/>
      <c r="I137" s="20">
        <v>40</v>
      </c>
      <c r="J137" s="20"/>
      <c r="K137" s="84"/>
      <c r="L137" s="32" t="s">
        <v>399</v>
      </c>
    </row>
    <row r="138" spans="1:12" ht="28.5" customHeight="1">
      <c r="A138" s="46" t="s">
        <v>712</v>
      </c>
      <c r="B138" s="41" t="s">
        <v>401</v>
      </c>
      <c r="C138" s="25">
        <v>2011</v>
      </c>
      <c r="D138" s="6" t="s">
        <v>234</v>
      </c>
      <c r="E138" s="6" t="s">
        <v>16</v>
      </c>
      <c r="F138" s="6">
        <f t="shared" si="19"/>
        <v>292</v>
      </c>
      <c r="G138" s="20"/>
      <c r="H138" s="20"/>
      <c r="I138" s="20">
        <v>292</v>
      </c>
      <c r="J138" s="20"/>
      <c r="K138" s="20"/>
      <c r="L138" s="32" t="s">
        <v>402</v>
      </c>
    </row>
    <row r="139" spans="1:12" ht="24.75" customHeight="1">
      <c r="A139" s="46" t="s">
        <v>713</v>
      </c>
      <c r="B139" s="41" t="s">
        <v>403</v>
      </c>
      <c r="C139" s="25">
        <v>2011</v>
      </c>
      <c r="D139" s="6" t="s">
        <v>234</v>
      </c>
      <c r="E139" s="6" t="s">
        <v>16</v>
      </c>
      <c r="F139" s="6">
        <f t="shared" si="19"/>
        <v>521.4</v>
      </c>
      <c r="G139" s="20"/>
      <c r="H139" s="20"/>
      <c r="I139" s="20">
        <v>521.4</v>
      </c>
      <c r="J139" s="20"/>
      <c r="K139" s="20"/>
      <c r="L139" s="15"/>
    </row>
    <row r="140" spans="1:12" ht="24.75" customHeight="1">
      <c r="A140" s="46" t="s">
        <v>714</v>
      </c>
      <c r="B140" s="41" t="s">
        <v>235</v>
      </c>
      <c r="C140" s="25">
        <v>2012</v>
      </c>
      <c r="D140" s="6" t="s">
        <v>234</v>
      </c>
      <c r="E140" s="6" t="s">
        <v>16</v>
      </c>
      <c r="F140" s="6">
        <f t="shared" si="19"/>
        <v>300</v>
      </c>
      <c r="G140" s="20"/>
      <c r="H140" s="20"/>
      <c r="I140" s="20"/>
      <c r="J140" s="20">
        <v>300</v>
      </c>
      <c r="K140" s="20"/>
      <c r="L140" s="15"/>
    </row>
    <row r="141" spans="1:12" ht="24.75" customHeight="1">
      <c r="A141" s="46" t="s">
        <v>715</v>
      </c>
      <c r="B141" s="32"/>
      <c r="C141" s="25"/>
      <c r="D141" s="6"/>
      <c r="E141" s="6" t="s">
        <v>11</v>
      </c>
      <c r="F141" s="6">
        <f t="shared" si="19"/>
        <v>6000</v>
      </c>
      <c r="G141" s="20"/>
      <c r="H141" s="20"/>
      <c r="I141" s="20"/>
      <c r="J141" s="20">
        <v>6000</v>
      </c>
      <c r="K141" s="20"/>
      <c r="L141" s="15"/>
    </row>
    <row r="142" spans="1:12" ht="15.75">
      <c r="A142" s="6" t="s">
        <v>716</v>
      </c>
      <c r="B142" s="129" t="s">
        <v>20</v>
      </c>
      <c r="C142" s="6"/>
      <c r="D142" s="6"/>
      <c r="E142" s="6"/>
      <c r="F142" s="101">
        <f aca="true" t="shared" si="20" ref="F142:K142">SUM(F123:F141)</f>
        <v>86403.4</v>
      </c>
      <c r="G142" s="101">
        <f t="shared" si="20"/>
        <v>4703</v>
      </c>
      <c r="H142" s="101">
        <f t="shared" si="20"/>
        <v>18451.5</v>
      </c>
      <c r="I142" s="101">
        <f t="shared" si="20"/>
        <v>14610.9</v>
      </c>
      <c r="J142" s="101">
        <f t="shared" si="20"/>
        <v>33418.5</v>
      </c>
      <c r="K142" s="101">
        <f t="shared" si="20"/>
        <v>15219.5</v>
      </c>
      <c r="L142" s="102"/>
    </row>
    <row r="143" spans="1:12" ht="25.5">
      <c r="A143" s="6" t="s">
        <v>717</v>
      </c>
      <c r="B143" s="15" t="s">
        <v>8</v>
      </c>
      <c r="C143" s="6"/>
      <c r="D143" s="6"/>
      <c r="E143" s="6"/>
      <c r="F143" s="103"/>
      <c r="G143" s="103"/>
      <c r="H143" s="103"/>
      <c r="I143" s="103"/>
      <c r="J143" s="103"/>
      <c r="K143" s="103"/>
      <c r="L143" s="102"/>
    </row>
    <row r="144" spans="1:12" ht="12.75">
      <c r="A144" s="6" t="s">
        <v>718</v>
      </c>
      <c r="B144" s="15" t="s">
        <v>14</v>
      </c>
      <c r="C144" s="6"/>
      <c r="D144" s="6"/>
      <c r="E144" s="6"/>
      <c r="F144" s="64">
        <f aca="true" t="shared" si="21" ref="F144:K144">SUM(F124+F126+F130+F137+F141)</f>
        <v>45299</v>
      </c>
      <c r="G144" s="64">
        <f t="shared" si="21"/>
        <v>0</v>
      </c>
      <c r="H144" s="64">
        <f t="shared" si="21"/>
        <v>10759</v>
      </c>
      <c r="I144" s="64">
        <f t="shared" si="21"/>
        <v>6540</v>
      </c>
      <c r="J144" s="64">
        <f t="shared" si="21"/>
        <v>21500</v>
      </c>
      <c r="K144" s="64">
        <f t="shared" si="21"/>
        <v>6500</v>
      </c>
      <c r="L144" s="102"/>
    </row>
    <row r="145" spans="1:12" ht="12.75">
      <c r="A145" s="6" t="s">
        <v>719</v>
      </c>
      <c r="B145" s="15" t="s">
        <v>18</v>
      </c>
      <c r="C145" s="6"/>
      <c r="D145" s="6"/>
      <c r="E145" s="6"/>
      <c r="F145" s="64">
        <f aca="true" t="shared" si="22" ref="F145:K145">SUM(F123+F125+F127+F128+F129+F136+F138+F139+F140)</f>
        <v>38919.9</v>
      </c>
      <c r="G145" s="64">
        <f t="shared" si="22"/>
        <v>4486.5</v>
      </c>
      <c r="H145" s="64">
        <f t="shared" si="22"/>
        <v>7374</v>
      </c>
      <c r="I145" s="64">
        <f t="shared" si="22"/>
        <v>8059.4</v>
      </c>
      <c r="J145" s="64">
        <f t="shared" si="22"/>
        <v>10600</v>
      </c>
      <c r="K145" s="64">
        <f t="shared" si="22"/>
        <v>8400</v>
      </c>
      <c r="L145" s="102"/>
    </row>
    <row r="146" spans="1:12" ht="12.75">
      <c r="A146" s="6" t="s">
        <v>720</v>
      </c>
      <c r="B146" s="15" t="s">
        <v>482</v>
      </c>
      <c r="C146" s="6"/>
      <c r="D146" s="6"/>
      <c r="E146" s="6"/>
      <c r="F146" s="20">
        <f aca="true" t="shared" si="23" ref="F146:K146">SUM(F131:F135)</f>
        <v>2184.5</v>
      </c>
      <c r="G146" s="20">
        <f t="shared" si="23"/>
        <v>216.5</v>
      </c>
      <c r="H146" s="20">
        <f t="shared" si="23"/>
        <v>318.5</v>
      </c>
      <c r="I146" s="20">
        <f t="shared" si="23"/>
        <v>11.5</v>
      </c>
      <c r="J146" s="20">
        <f t="shared" si="23"/>
        <v>1318.5</v>
      </c>
      <c r="K146" s="20">
        <f t="shared" si="23"/>
        <v>319.5</v>
      </c>
      <c r="L146" s="102"/>
    </row>
    <row r="147" spans="1:13" ht="16.5" customHeight="1">
      <c r="A147" s="167" t="s">
        <v>242</v>
      </c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8"/>
    </row>
    <row r="148" spans="1:12" ht="39.75" customHeight="1">
      <c r="A148" s="6" t="s">
        <v>408</v>
      </c>
      <c r="B148" s="15" t="s">
        <v>46</v>
      </c>
      <c r="C148" s="6">
        <v>2012</v>
      </c>
      <c r="D148" s="6" t="s">
        <v>47</v>
      </c>
      <c r="E148" s="6" t="s">
        <v>10</v>
      </c>
      <c r="F148" s="20">
        <f>SUM(G148:K148)</f>
        <v>500</v>
      </c>
      <c r="G148" s="20"/>
      <c r="H148" s="20"/>
      <c r="I148" s="20"/>
      <c r="J148" s="20">
        <v>500</v>
      </c>
      <c r="K148" s="20"/>
      <c r="L148" s="15" t="s">
        <v>48</v>
      </c>
    </row>
    <row r="149" spans="1:12" ht="35.25" customHeight="1">
      <c r="A149" s="6" t="s">
        <v>409</v>
      </c>
      <c r="B149" s="41" t="s">
        <v>280</v>
      </c>
      <c r="C149" s="6">
        <v>2013</v>
      </c>
      <c r="D149" s="6" t="s">
        <v>47</v>
      </c>
      <c r="E149" s="27" t="s">
        <v>10</v>
      </c>
      <c r="F149" s="42">
        <f>SUM(G149:K149)</f>
        <v>500</v>
      </c>
      <c r="G149" s="42"/>
      <c r="H149" s="42"/>
      <c r="I149" s="42"/>
      <c r="J149" s="42"/>
      <c r="K149" s="42">
        <v>500</v>
      </c>
      <c r="L149" s="15"/>
    </row>
    <row r="150" spans="1:12" ht="25.5" customHeight="1">
      <c r="A150" s="43" t="s">
        <v>410</v>
      </c>
      <c r="B150" s="41" t="s">
        <v>233</v>
      </c>
      <c r="C150" s="44" t="s">
        <v>76</v>
      </c>
      <c r="D150" s="43" t="s">
        <v>115</v>
      </c>
      <c r="E150" s="43" t="s">
        <v>10</v>
      </c>
      <c r="F150" s="146">
        <f>SUM(G150:K150)</f>
        <v>1075</v>
      </c>
      <c r="G150" s="146"/>
      <c r="H150" s="146">
        <v>475</v>
      </c>
      <c r="I150" s="146">
        <v>600</v>
      </c>
      <c r="J150" s="146"/>
      <c r="K150" s="42"/>
      <c r="L150" s="135" t="s">
        <v>117</v>
      </c>
    </row>
    <row r="151" spans="1:12" ht="39.75" customHeight="1">
      <c r="A151" s="75"/>
      <c r="B151" s="32"/>
      <c r="C151" s="23"/>
      <c r="D151" s="75" t="s">
        <v>116</v>
      </c>
      <c r="E151" s="45"/>
      <c r="F151" s="99"/>
      <c r="G151" s="99"/>
      <c r="H151" s="99"/>
      <c r="I151" s="99"/>
      <c r="J151" s="99"/>
      <c r="K151" s="34"/>
      <c r="L151" s="73"/>
    </row>
    <row r="152" spans="1:12" ht="25.5" customHeight="1" hidden="1">
      <c r="A152" s="43"/>
      <c r="B152" s="54"/>
      <c r="C152" s="27"/>
      <c r="D152" s="27"/>
      <c r="E152" s="33"/>
      <c r="F152" s="34"/>
      <c r="G152" s="34"/>
      <c r="H152" s="34"/>
      <c r="I152" s="34"/>
      <c r="J152" s="34"/>
      <c r="K152" s="34"/>
      <c r="L152" s="66"/>
    </row>
    <row r="153" spans="1:12" ht="12.75" hidden="1">
      <c r="A153" s="75"/>
      <c r="B153" s="60"/>
      <c r="C153" s="47"/>
      <c r="D153" s="47"/>
      <c r="E153" s="6"/>
      <c r="F153" s="42"/>
      <c r="G153" s="42"/>
      <c r="H153" s="42"/>
      <c r="I153" s="42"/>
      <c r="J153" s="42"/>
      <c r="K153" s="42"/>
      <c r="L153" s="68"/>
    </row>
    <row r="154" spans="1:12" ht="25.5">
      <c r="A154" s="27" t="s">
        <v>411</v>
      </c>
      <c r="B154" s="59" t="s">
        <v>118</v>
      </c>
      <c r="C154" s="27">
        <v>2010</v>
      </c>
      <c r="D154" s="27" t="s">
        <v>119</v>
      </c>
      <c r="E154" s="6" t="s">
        <v>10</v>
      </c>
      <c r="F154" s="20">
        <f>SUM(G154:K154)</f>
        <v>475</v>
      </c>
      <c r="G154" s="20"/>
      <c r="H154" s="20">
        <v>475</v>
      </c>
      <c r="I154" s="20"/>
      <c r="J154" s="20"/>
      <c r="K154" s="20"/>
      <c r="L154" s="69"/>
    </row>
    <row r="155" spans="1:12" ht="27" customHeight="1" hidden="1">
      <c r="A155" s="47"/>
      <c r="B155" s="60"/>
      <c r="C155" s="47"/>
      <c r="D155" s="27"/>
      <c r="E155" s="6"/>
      <c r="F155" s="42"/>
      <c r="G155" s="42"/>
      <c r="H155" s="42"/>
      <c r="I155" s="42"/>
      <c r="J155" s="42"/>
      <c r="K155" s="42"/>
      <c r="L155" s="70"/>
    </row>
    <row r="156" spans="1:12" ht="26.25" customHeight="1" hidden="1">
      <c r="A156" s="27"/>
      <c r="B156" s="59"/>
      <c r="C156" s="27"/>
      <c r="D156" s="27"/>
      <c r="E156" s="6"/>
      <c r="F156" s="42"/>
      <c r="G156" s="20"/>
      <c r="H156" s="20"/>
      <c r="I156" s="20"/>
      <c r="J156" s="20"/>
      <c r="K156" s="20"/>
      <c r="L156" s="69"/>
    </row>
    <row r="157" spans="1:12" ht="27.75" customHeight="1" hidden="1">
      <c r="A157" s="47"/>
      <c r="B157" s="60"/>
      <c r="C157" s="47"/>
      <c r="D157" s="47"/>
      <c r="E157" s="27"/>
      <c r="F157" s="42"/>
      <c r="G157" s="42"/>
      <c r="H157" s="42"/>
      <c r="I157" s="42"/>
      <c r="J157" s="42"/>
      <c r="K157" s="42"/>
      <c r="L157" s="70"/>
    </row>
    <row r="158" spans="1:12" ht="24.75" customHeight="1">
      <c r="A158" s="27" t="s">
        <v>412</v>
      </c>
      <c r="B158" s="59" t="s">
        <v>120</v>
      </c>
      <c r="C158" s="27">
        <v>2011</v>
      </c>
      <c r="D158" s="27"/>
      <c r="E158" s="6" t="s">
        <v>10</v>
      </c>
      <c r="F158" s="42">
        <f>SUM(G158:K158)</f>
        <v>600</v>
      </c>
      <c r="G158" s="20"/>
      <c r="H158" s="20"/>
      <c r="I158" s="20">
        <v>600</v>
      </c>
      <c r="J158" s="20"/>
      <c r="K158" s="20"/>
      <c r="L158" s="71"/>
    </row>
    <row r="159" spans="1:12" ht="25.5" customHeight="1" hidden="1">
      <c r="A159" s="33"/>
      <c r="B159" s="58"/>
      <c r="C159" s="33"/>
      <c r="D159" s="33"/>
      <c r="E159" s="6"/>
      <c r="F159" s="42"/>
      <c r="G159" s="20"/>
      <c r="H159" s="20"/>
      <c r="I159" s="20"/>
      <c r="J159" s="20"/>
      <c r="K159" s="20"/>
      <c r="L159" s="67"/>
    </row>
    <row r="160" spans="1:12" ht="41.25" customHeight="1">
      <c r="A160" s="6" t="s">
        <v>413</v>
      </c>
      <c r="B160" s="31" t="s">
        <v>404</v>
      </c>
      <c r="C160" s="6" t="s">
        <v>106</v>
      </c>
      <c r="D160" s="6" t="s">
        <v>405</v>
      </c>
      <c r="E160" s="6" t="s">
        <v>16</v>
      </c>
      <c r="F160" s="20">
        <f>SUM(G160:K160)</f>
        <v>2660</v>
      </c>
      <c r="G160" s="20">
        <v>10</v>
      </c>
      <c r="H160" s="20">
        <v>0</v>
      </c>
      <c r="I160" s="20">
        <v>2650</v>
      </c>
      <c r="J160" s="20"/>
      <c r="K160" s="20"/>
      <c r="L160" s="72"/>
    </row>
    <row r="161" spans="1:12" ht="44.25" customHeight="1">
      <c r="A161" s="6" t="s">
        <v>414</v>
      </c>
      <c r="B161" s="15" t="s">
        <v>121</v>
      </c>
      <c r="C161" s="6" t="s">
        <v>106</v>
      </c>
      <c r="D161" s="6" t="s">
        <v>406</v>
      </c>
      <c r="E161" s="6" t="s">
        <v>10</v>
      </c>
      <c r="F161" s="20">
        <f>SUM(G161:K161)</f>
        <v>105</v>
      </c>
      <c r="G161" s="20">
        <v>55</v>
      </c>
      <c r="H161" s="20">
        <v>0</v>
      </c>
      <c r="I161" s="20">
        <v>50</v>
      </c>
      <c r="J161" s="20"/>
      <c r="K161" s="20"/>
      <c r="L161" s="15"/>
    </row>
    <row r="162" spans="1:12" ht="72" customHeight="1">
      <c r="A162" s="6" t="s">
        <v>415</v>
      </c>
      <c r="B162" s="15" t="s">
        <v>407</v>
      </c>
      <c r="C162" s="6">
        <v>2011</v>
      </c>
      <c r="D162" s="6" t="s">
        <v>265</v>
      </c>
      <c r="E162" s="6" t="s">
        <v>16</v>
      </c>
      <c r="F162" s="20">
        <f>SUM(G162:K162)</f>
        <v>83</v>
      </c>
      <c r="G162" s="20">
        <v>0</v>
      </c>
      <c r="H162" s="20">
        <v>0</v>
      </c>
      <c r="I162" s="20">
        <v>83</v>
      </c>
      <c r="J162" s="20"/>
      <c r="K162" s="20"/>
      <c r="L162" s="15"/>
    </row>
    <row r="163" spans="1:12" s="8" customFormat="1" ht="15.75">
      <c r="A163" s="6" t="s">
        <v>416</v>
      </c>
      <c r="B163" s="10" t="s">
        <v>22</v>
      </c>
      <c r="C163" s="6"/>
      <c r="D163" s="15"/>
      <c r="E163" s="15"/>
      <c r="F163" s="19">
        <f aca="true" t="shared" si="24" ref="F163:K163">SUM(F148,F149,F150,F151,F160+F161+F162)</f>
        <v>4923</v>
      </c>
      <c r="G163" s="19">
        <f t="shared" si="24"/>
        <v>65</v>
      </c>
      <c r="H163" s="19">
        <f t="shared" si="24"/>
        <v>475</v>
      </c>
      <c r="I163" s="19">
        <f t="shared" si="24"/>
        <v>3383</v>
      </c>
      <c r="J163" s="19">
        <f t="shared" si="24"/>
        <v>500</v>
      </c>
      <c r="K163" s="19">
        <f t="shared" si="24"/>
        <v>500</v>
      </c>
      <c r="L163" s="119"/>
    </row>
    <row r="164" spans="1:12" s="8" customFormat="1" ht="25.5">
      <c r="A164" s="6" t="s">
        <v>417</v>
      </c>
      <c r="B164" s="15" t="s">
        <v>8</v>
      </c>
      <c r="C164" s="6"/>
      <c r="D164" s="15"/>
      <c r="E164" s="15"/>
      <c r="F164" s="6"/>
      <c r="G164" s="6"/>
      <c r="H164" s="6"/>
      <c r="I164" s="6"/>
      <c r="J164" s="6"/>
      <c r="K164" s="6"/>
      <c r="L164" s="119"/>
    </row>
    <row r="165" spans="1:12" s="8" customFormat="1" ht="12.75">
      <c r="A165" s="6" t="s">
        <v>418</v>
      </c>
      <c r="B165" s="15" t="s">
        <v>183</v>
      </c>
      <c r="C165" s="6"/>
      <c r="D165" s="15"/>
      <c r="E165" s="15"/>
      <c r="F165" s="6">
        <f aca="true" t="shared" si="25" ref="F165:K165">SUM(F151)</f>
        <v>0</v>
      </c>
      <c r="G165" s="6">
        <f t="shared" si="25"/>
        <v>0</v>
      </c>
      <c r="H165" s="6">
        <f t="shared" si="25"/>
        <v>0</v>
      </c>
      <c r="I165" s="6">
        <f t="shared" si="25"/>
        <v>0</v>
      </c>
      <c r="J165" s="6">
        <f t="shared" si="25"/>
        <v>0</v>
      </c>
      <c r="K165" s="6">
        <f t="shared" si="25"/>
        <v>0</v>
      </c>
      <c r="L165" s="119"/>
    </row>
    <row r="166" spans="1:12" s="8" customFormat="1" ht="12.75">
      <c r="A166" s="6" t="s">
        <v>419</v>
      </c>
      <c r="B166" s="15" t="s">
        <v>18</v>
      </c>
      <c r="C166" s="6"/>
      <c r="D166" s="15"/>
      <c r="E166" s="15"/>
      <c r="F166" s="20">
        <f aca="true" t="shared" si="26" ref="F166:K166">SUM(F160,F162)</f>
        <v>2743</v>
      </c>
      <c r="G166" s="20">
        <f t="shared" si="26"/>
        <v>10</v>
      </c>
      <c r="H166" s="20">
        <f t="shared" si="26"/>
        <v>0</v>
      </c>
      <c r="I166" s="20">
        <f t="shared" si="26"/>
        <v>2733</v>
      </c>
      <c r="J166" s="20">
        <f t="shared" si="26"/>
        <v>0</v>
      </c>
      <c r="K166" s="20">
        <f t="shared" si="26"/>
        <v>0</v>
      </c>
      <c r="L166" s="119"/>
    </row>
    <row r="167" spans="1:12" s="8" customFormat="1" ht="12.75">
      <c r="A167" s="6" t="s">
        <v>420</v>
      </c>
      <c r="B167" s="15" t="s">
        <v>9</v>
      </c>
      <c r="C167" s="6"/>
      <c r="D167" s="15"/>
      <c r="E167" s="15"/>
      <c r="F167" s="20">
        <f aca="true" t="shared" si="27" ref="F167:K167">SUM(F148:F150,F161)</f>
        <v>2180</v>
      </c>
      <c r="G167" s="20">
        <f t="shared" si="27"/>
        <v>55</v>
      </c>
      <c r="H167" s="20">
        <f t="shared" si="27"/>
        <v>475</v>
      </c>
      <c r="I167" s="20">
        <f t="shared" si="27"/>
        <v>650</v>
      </c>
      <c r="J167" s="20">
        <f t="shared" si="27"/>
        <v>500</v>
      </c>
      <c r="K167" s="20">
        <f t="shared" si="27"/>
        <v>500</v>
      </c>
      <c r="L167" s="119"/>
    </row>
    <row r="168" spans="1:13" ht="21" customHeight="1">
      <c r="A168" s="167" t="s">
        <v>243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201"/>
      <c r="M168" s="8"/>
    </row>
    <row r="169" spans="1:13" ht="21" customHeight="1">
      <c r="A169" s="179" t="s">
        <v>124</v>
      </c>
      <c r="B169" s="179"/>
      <c r="C169" s="179"/>
      <c r="D169" s="179"/>
      <c r="E169" s="77"/>
      <c r="F169" s="77"/>
      <c r="G169" s="77"/>
      <c r="H169" s="77"/>
      <c r="I169" s="77"/>
      <c r="J169" s="77"/>
      <c r="K169" s="77"/>
      <c r="L169" s="5"/>
      <c r="M169" s="8"/>
    </row>
    <row r="170" spans="1:13" ht="54.75" customHeight="1">
      <c r="A170" s="6" t="s">
        <v>443</v>
      </c>
      <c r="B170" s="125" t="s">
        <v>421</v>
      </c>
      <c r="C170" s="15">
        <v>2010</v>
      </c>
      <c r="D170" s="27" t="s">
        <v>427</v>
      </c>
      <c r="E170" s="6" t="s">
        <v>16</v>
      </c>
      <c r="F170" s="126">
        <v>1000</v>
      </c>
      <c r="G170" s="126">
        <v>0</v>
      </c>
      <c r="H170" s="126">
        <v>1000</v>
      </c>
      <c r="I170" s="6"/>
      <c r="J170" s="6"/>
      <c r="K170" s="6"/>
      <c r="L170" s="5"/>
      <c r="M170" s="8"/>
    </row>
    <row r="171" spans="1:13" ht="26.25" customHeight="1">
      <c r="A171" s="27" t="s">
        <v>444</v>
      </c>
      <c r="B171" s="41" t="s">
        <v>422</v>
      </c>
      <c r="C171" s="43">
        <v>2011</v>
      </c>
      <c r="D171" s="27" t="s">
        <v>430</v>
      </c>
      <c r="E171" s="25" t="s">
        <v>16</v>
      </c>
      <c r="F171" s="126">
        <f>SUM(G171:K171)</f>
        <v>2030</v>
      </c>
      <c r="G171" s="126"/>
      <c r="H171" s="126">
        <v>0</v>
      </c>
      <c r="I171" s="6">
        <v>2030</v>
      </c>
      <c r="J171" s="6"/>
      <c r="K171" s="46"/>
      <c r="L171" s="27" t="s">
        <v>204</v>
      </c>
      <c r="M171" s="8"/>
    </row>
    <row r="172" spans="1:13" ht="26.25" customHeight="1">
      <c r="A172" s="33" t="s">
        <v>445</v>
      </c>
      <c r="B172" s="32"/>
      <c r="C172" s="45"/>
      <c r="D172" s="33" t="s">
        <v>431</v>
      </c>
      <c r="E172" s="25" t="s">
        <v>11</v>
      </c>
      <c r="F172" s="127">
        <f>SUM(G172:K172)</f>
        <v>8274</v>
      </c>
      <c r="G172" s="126"/>
      <c r="H172" s="126"/>
      <c r="I172" s="6">
        <v>8274</v>
      </c>
      <c r="J172" s="6"/>
      <c r="K172" s="46"/>
      <c r="L172" s="33" t="s">
        <v>205</v>
      </c>
      <c r="M172" s="8"/>
    </row>
    <row r="173" spans="1:13" ht="27" customHeight="1">
      <c r="A173" s="27" t="s">
        <v>446</v>
      </c>
      <c r="B173" s="27" t="s">
        <v>127</v>
      </c>
      <c r="C173" s="43">
        <v>2011</v>
      </c>
      <c r="D173" s="47" t="s">
        <v>428</v>
      </c>
      <c r="E173" s="93" t="s">
        <v>16</v>
      </c>
      <c r="F173" s="127">
        <f>SUM(G173:K173)</f>
        <v>500</v>
      </c>
      <c r="G173" s="149"/>
      <c r="H173" s="127">
        <v>0</v>
      </c>
      <c r="I173" s="27">
        <v>500</v>
      </c>
      <c r="J173" s="27"/>
      <c r="K173" s="43"/>
      <c r="L173" s="47"/>
      <c r="M173" s="8"/>
    </row>
    <row r="174" spans="1:13" ht="27" customHeight="1">
      <c r="A174" s="148" t="s">
        <v>447</v>
      </c>
      <c r="B174" s="33" t="s">
        <v>265</v>
      </c>
      <c r="C174" s="45"/>
      <c r="D174" s="33" t="s">
        <v>429</v>
      </c>
      <c r="E174" s="80"/>
      <c r="F174" s="128"/>
      <c r="G174" s="38"/>
      <c r="H174" s="33"/>
      <c r="I174" s="33"/>
      <c r="J174" s="33"/>
      <c r="K174" s="45"/>
      <c r="L174" s="33"/>
      <c r="M174" s="8"/>
    </row>
    <row r="175" spans="1:13" ht="52.5" customHeight="1">
      <c r="A175" s="47" t="s">
        <v>448</v>
      </c>
      <c r="B175" s="13" t="s">
        <v>440</v>
      </c>
      <c r="C175" s="75">
        <v>2009</v>
      </c>
      <c r="D175" s="33" t="s">
        <v>427</v>
      </c>
      <c r="E175" s="38" t="s">
        <v>16</v>
      </c>
      <c r="F175" s="147">
        <f>SUM(G175:K175)</f>
        <v>1637</v>
      </c>
      <c r="G175" s="33">
        <v>1637</v>
      </c>
      <c r="H175" s="33"/>
      <c r="I175" s="33"/>
      <c r="J175" s="33"/>
      <c r="K175" s="45"/>
      <c r="L175" s="47"/>
      <c r="M175" s="8"/>
    </row>
    <row r="176" spans="1:12" ht="53.25" customHeight="1">
      <c r="A176" s="27" t="s">
        <v>449</v>
      </c>
      <c r="B176" s="41" t="s">
        <v>423</v>
      </c>
      <c r="C176" s="27">
        <v>2010</v>
      </c>
      <c r="D176" s="33" t="s">
        <v>427</v>
      </c>
      <c r="E176" s="25" t="s">
        <v>16</v>
      </c>
      <c r="F176" s="48">
        <f aca="true" t="shared" si="28" ref="F176:F181">SUM(G176:K176)</f>
        <v>2485</v>
      </c>
      <c r="G176" s="48"/>
      <c r="H176" s="48">
        <v>2485</v>
      </c>
      <c r="I176" s="48"/>
      <c r="J176" s="48"/>
      <c r="K176" s="76"/>
      <c r="L176" s="41"/>
    </row>
    <row r="177" spans="1:12" ht="57.75" customHeight="1">
      <c r="A177" s="27" t="s">
        <v>450</v>
      </c>
      <c r="B177" s="78" t="s">
        <v>424</v>
      </c>
      <c r="C177" s="27">
        <v>2011</v>
      </c>
      <c r="D177" s="6" t="s">
        <v>427</v>
      </c>
      <c r="E177" s="25" t="s">
        <v>16</v>
      </c>
      <c r="F177" s="48">
        <f t="shared" si="28"/>
        <v>2000</v>
      </c>
      <c r="G177" s="48"/>
      <c r="H177" s="48">
        <v>0</v>
      </c>
      <c r="I177" s="48">
        <v>2000</v>
      </c>
      <c r="J177" s="48"/>
      <c r="K177" s="76"/>
      <c r="L177" s="41"/>
    </row>
    <row r="178" spans="1:12" ht="82.5" customHeight="1">
      <c r="A178" s="6" t="s">
        <v>451</v>
      </c>
      <c r="B178" s="41" t="s">
        <v>425</v>
      </c>
      <c r="C178" s="6">
        <v>2011</v>
      </c>
      <c r="D178" s="6" t="s">
        <v>427</v>
      </c>
      <c r="E178" s="25" t="s">
        <v>16</v>
      </c>
      <c r="F178" s="48">
        <f t="shared" si="28"/>
        <v>400</v>
      </c>
      <c r="G178" s="48"/>
      <c r="H178" s="48">
        <v>0</v>
      </c>
      <c r="I178" s="48">
        <v>400</v>
      </c>
      <c r="J178" s="48"/>
      <c r="K178" s="76"/>
      <c r="L178" s="41"/>
    </row>
    <row r="179" spans="1:12" ht="59.25" customHeight="1">
      <c r="A179" s="46" t="s">
        <v>452</v>
      </c>
      <c r="B179" s="41" t="s">
        <v>426</v>
      </c>
      <c r="C179" s="25">
        <v>2011</v>
      </c>
      <c r="D179" s="6" t="s">
        <v>427</v>
      </c>
      <c r="E179" s="25" t="s">
        <v>16</v>
      </c>
      <c r="F179" s="48">
        <f t="shared" si="28"/>
        <v>130</v>
      </c>
      <c r="G179" s="48"/>
      <c r="H179" s="48">
        <v>0</v>
      </c>
      <c r="I179" s="48">
        <v>130</v>
      </c>
      <c r="J179" s="48"/>
      <c r="K179" s="76"/>
      <c r="L179" s="32"/>
    </row>
    <row r="180" spans="1:12" ht="29.25" customHeight="1">
      <c r="A180" s="43" t="s">
        <v>453</v>
      </c>
      <c r="B180" s="32"/>
      <c r="C180" s="44"/>
      <c r="D180" s="27" t="s">
        <v>432</v>
      </c>
      <c r="E180" s="25" t="s">
        <v>433</v>
      </c>
      <c r="F180" s="48">
        <f t="shared" si="28"/>
        <v>500</v>
      </c>
      <c r="G180" s="48"/>
      <c r="H180" s="48">
        <v>0</v>
      </c>
      <c r="I180" s="48">
        <v>500</v>
      </c>
      <c r="J180" s="48"/>
      <c r="K180" s="76"/>
      <c r="L180" s="61"/>
    </row>
    <row r="181" spans="1:12" ht="40.5" customHeight="1">
      <c r="A181" s="27" t="s">
        <v>454</v>
      </c>
      <c r="B181" s="61" t="s">
        <v>434</v>
      </c>
      <c r="C181" s="27">
        <v>2011</v>
      </c>
      <c r="D181" s="27" t="s">
        <v>432</v>
      </c>
      <c r="E181" s="25" t="s">
        <v>433</v>
      </c>
      <c r="F181" s="48">
        <f t="shared" si="28"/>
        <v>500</v>
      </c>
      <c r="G181" s="48">
        <v>0</v>
      </c>
      <c r="H181" s="48">
        <v>0</v>
      </c>
      <c r="I181" s="48">
        <v>500</v>
      </c>
      <c r="J181" s="48"/>
      <c r="K181" s="76"/>
      <c r="L181" s="41"/>
    </row>
    <row r="182" spans="1:12" ht="40.5" customHeight="1">
      <c r="A182" s="27" t="s">
        <v>455</v>
      </c>
      <c r="B182" s="41" t="s">
        <v>435</v>
      </c>
      <c r="C182" s="27">
        <v>2011</v>
      </c>
      <c r="D182" s="27" t="s">
        <v>441</v>
      </c>
      <c r="E182" s="25" t="s">
        <v>10</v>
      </c>
      <c r="F182" s="48">
        <f>SUM(G182:K182)</f>
        <v>3100</v>
      </c>
      <c r="G182" s="48"/>
      <c r="H182" s="48">
        <v>0</v>
      </c>
      <c r="I182" s="48">
        <v>3100</v>
      </c>
      <c r="J182" s="48"/>
      <c r="K182" s="76"/>
      <c r="L182" s="41"/>
    </row>
    <row r="183" spans="1:12" ht="83.25" customHeight="1">
      <c r="A183" s="27" t="s">
        <v>456</v>
      </c>
      <c r="B183" s="78" t="s">
        <v>436</v>
      </c>
      <c r="C183" s="27">
        <v>2010</v>
      </c>
      <c r="D183" s="6" t="s">
        <v>442</v>
      </c>
      <c r="E183" s="25" t="s">
        <v>10</v>
      </c>
      <c r="F183" s="48">
        <f>SUM(G183:K183)</f>
        <v>27000</v>
      </c>
      <c r="G183" s="48">
        <v>7000</v>
      </c>
      <c r="H183" s="48">
        <v>0</v>
      </c>
      <c r="I183" s="48">
        <v>20000</v>
      </c>
      <c r="J183" s="48"/>
      <c r="K183" s="76"/>
      <c r="L183" s="41"/>
    </row>
    <row r="184" spans="1:12" ht="22.5" customHeight="1">
      <c r="A184" s="180" t="s">
        <v>275</v>
      </c>
      <c r="B184" s="181"/>
      <c r="C184" s="181"/>
      <c r="D184" s="182"/>
      <c r="E184" s="6"/>
      <c r="F184" s="48"/>
      <c r="G184" s="48"/>
      <c r="H184" s="48"/>
      <c r="I184" s="48"/>
      <c r="J184" s="48"/>
      <c r="K184" s="48"/>
      <c r="L184" s="61"/>
    </row>
    <row r="185" spans="1:12" ht="57" customHeight="1">
      <c r="A185" s="43" t="s">
        <v>457</v>
      </c>
      <c r="B185" s="41" t="s">
        <v>437</v>
      </c>
      <c r="C185" s="27">
        <v>2009</v>
      </c>
      <c r="D185" s="27" t="s">
        <v>427</v>
      </c>
      <c r="E185" s="25" t="s">
        <v>16</v>
      </c>
      <c r="F185" s="48">
        <f>SUM(G185:K185)</f>
        <v>224</v>
      </c>
      <c r="G185" s="48">
        <v>224</v>
      </c>
      <c r="H185" s="48"/>
      <c r="I185" s="48">
        <v>0</v>
      </c>
      <c r="J185" s="48"/>
      <c r="K185" s="76"/>
      <c r="L185" s="41" t="s">
        <v>206</v>
      </c>
    </row>
    <row r="186" spans="1:12" ht="27" customHeight="1">
      <c r="A186" s="46" t="s">
        <v>458</v>
      </c>
      <c r="B186" s="32"/>
      <c r="C186" s="33"/>
      <c r="D186" s="33"/>
      <c r="E186" s="25" t="s">
        <v>11</v>
      </c>
      <c r="F186" s="48">
        <f>SUM(G186:K186)</f>
        <v>224</v>
      </c>
      <c r="G186" s="48">
        <v>224</v>
      </c>
      <c r="H186" s="48"/>
      <c r="I186" s="48">
        <v>0</v>
      </c>
      <c r="J186" s="48"/>
      <c r="K186" s="76"/>
      <c r="L186" s="61"/>
    </row>
    <row r="187" spans="1:12" ht="54.75" customHeight="1">
      <c r="A187" s="47" t="s">
        <v>459</v>
      </c>
      <c r="B187" s="61" t="s">
        <v>438</v>
      </c>
      <c r="C187" s="47">
        <v>2009</v>
      </c>
      <c r="D187" s="33" t="s">
        <v>427</v>
      </c>
      <c r="E187" s="25" t="s">
        <v>16</v>
      </c>
      <c r="F187" s="48">
        <f>SUM(G187:K187)</f>
        <v>168</v>
      </c>
      <c r="G187" s="48">
        <v>168</v>
      </c>
      <c r="H187" s="48"/>
      <c r="I187" s="48"/>
      <c r="J187" s="48"/>
      <c r="K187" s="76"/>
      <c r="L187" s="61"/>
    </row>
    <row r="188" spans="1:12" ht="27" customHeight="1">
      <c r="A188" s="33" t="s">
        <v>460</v>
      </c>
      <c r="B188" s="32"/>
      <c r="C188" s="33"/>
      <c r="D188" s="33"/>
      <c r="E188" s="25" t="s">
        <v>11</v>
      </c>
      <c r="F188" s="48">
        <f>SUM(G188:K188)</f>
        <v>168</v>
      </c>
      <c r="G188" s="48">
        <v>168</v>
      </c>
      <c r="H188" s="48"/>
      <c r="I188" s="48"/>
      <c r="J188" s="48"/>
      <c r="K188" s="76"/>
      <c r="L188" s="61"/>
    </row>
    <row r="189" spans="1:12" ht="54" customHeight="1">
      <c r="A189" s="27" t="s">
        <v>461</v>
      </c>
      <c r="B189" s="41" t="s">
        <v>439</v>
      </c>
      <c r="C189" s="75">
        <v>2010</v>
      </c>
      <c r="D189" s="6" t="s">
        <v>427</v>
      </c>
      <c r="E189" s="25" t="s">
        <v>16</v>
      </c>
      <c r="F189" s="48">
        <f>SUM(G189:K189)</f>
        <v>1182.5</v>
      </c>
      <c r="G189" s="48"/>
      <c r="H189" s="48">
        <v>1182.5</v>
      </c>
      <c r="I189" s="48"/>
      <c r="J189" s="48"/>
      <c r="K189" s="76"/>
      <c r="L189" s="61"/>
    </row>
    <row r="190" spans="1:12" ht="15.75">
      <c r="A190" s="6" t="s">
        <v>462</v>
      </c>
      <c r="B190" s="7" t="s">
        <v>23</v>
      </c>
      <c r="C190" s="6"/>
      <c r="D190" s="6"/>
      <c r="E190" s="6"/>
      <c r="F190" s="19">
        <f aca="true" t="shared" si="29" ref="F190:K190">SUM(F170:F189)</f>
        <v>51522.5</v>
      </c>
      <c r="G190" s="19">
        <f t="shared" si="29"/>
        <v>9421</v>
      </c>
      <c r="H190" s="19">
        <f t="shared" si="29"/>
        <v>4667.5</v>
      </c>
      <c r="I190" s="19">
        <f t="shared" si="29"/>
        <v>37434</v>
      </c>
      <c r="J190" s="19">
        <f t="shared" si="29"/>
        <v>0</v>
      </c>
      <c r="K190" s="19">
        <f t="shared" si="29"/>
        <v>0</v>
      </c>
      <c r="L190" s="95"/>
    </row>
    <row r="191" spans="1:12" ht="25.5">
      <c r="A191" s="6" t="s">
        <v>463</v>
      </c>
      <c r="B191" s="15" t="s">
        <v>8</v>
      </c>
      <c r="C191" s="6"/>
      <c r="D191" s="6"/>
      <c r="E191" s="6"/>
      <c r="F191" s="6"/>
      <c r="G191" s="6"/>
      <c r="H191" s="6"/>
      <c r="I191" s="6"/>
      <c r="J191" s="6"/>
      <c r="K191" s="6"/>
      <c r="L191" s="95"/>
    </row>
    <row r="192" spans="1:12" ht="12.75">
      <c r="A192" s="6" t="s">
        <v>464</v>
      </c>
      <c r="B192" s="37" t="s">
        <v>14</v>
      </c>
      <c r="C192" s="6"/>
      <c r="D192" s="6"/>
      <c r="E192" s="6"/>
      <c r="F192" s="20">
        <f>SUM(F172,F186,F188)</f>
        <v>8666</v>
      </c>
      <c r="G192" s="20">
        <f>SUM(G172,G186,G188)</f>
        <v>392</v>
      </c>
      <c r="H192" s="20">
        <f>SUM(H172,H186,H188)</f>
        <v>0</v>
      </c>
      <c r="I192" s="20">
        <f>SUM(I172,I186,I188)</f>
        <v>8274</v>
      </c>
      <c r="J192" s="20">
        <f>SUM(J172+J179+J186+J188)</f>
        <v>0</v>
      </c>
      <c r="K192" s="20">
        <f>SUM(K172+K179+K186+K188)</f>
        <v>0</v>
      </c>
      <c r="L192" s="95"/>
    </row>
    <row r="193" spans="1:12" ht="12.75">
      <c r="A193" s="6" t="s">
        <v>465</v>
      </c>
      <c r="B193" s="37" t="s">
        <v>18</v>
      </c>
      <c r="C193" s="6"/>
      <c r="D193" s="6"/>
      <c r="E193" s="6"/>
      <c r="F193" s="20">
        <f aca="true" t="shared" si="30" ref="F193:K193">SUM(F170,F171,F173,F175,F176+F177+F178+F179+F185+F187+F189)</f>
        <v>11756.5</v>
      </c>
      <c r="G193" s="20">
        <f t="shared" si="30"/>
        <v>2029</v>
      </c>
      <c r="H193" s="20">
        <f t="shared" si="30"/>
        <v>4667.5</v>
      </c>
      <c r="I193" s="20">
        <f t="shared" si="30"/>
        <v>5060</v>
      </c>
      <c r="J193" s="20">
        <f t="shared" si="30"/>
        <v>0</v>
      </c>
      <c r="K193" s="20">
        <f t="shared" si="30"/>
        <v>0</v>
      </c>
      <c r="L193" s="95"/>
    </row>
    <row r="194" spans="1:12" ht="12.75">
      <c r="A194" s="6" t="s">
        <v>466</v>
      </c>
      <c r="B194" s="37" t="s">
        <v>721</v>
      </c>
      <c r="C194" s="6"/>
      <c r="D194" s="6"/>
      <c r="E194" s="6"/>
      <c r="F194" s="20">
        <f aca="true" t="shared" si="31" ref="F194:K194">SUM(F180:F181)</f>
        <v>1000</v>
      </c>
      <c r="G194" s="20">
        <f t="shared" si="31"/>
        <v>0</v>
      </c>
      <c r="H194" s="20">
        <f t="shared" si="31"/>
        <v>0</v>
      </c>
      <c r="I194" s="20">
        <f t="shared" si="31"/>
        <v>1000</v>
      </c>
      <c r="J194" s="20">
        <f t="shared" si="31"/>
        <v>0</v>
      </c>
      <c r="K194" s="20">
        <f t="shared" si="31"/>
        <v>0</v>
      </c>
      <c r="L194" s="95"/>
    </row>
    <row r="195" spans="1:12" ht="12.75">
      <c r="A195" s="6" t="s">
        <v>467</v>
      </c>
      <c r="B195" s="37" t="s">
        <v>9</v>
      </c>
      <c r="C195" s="6"/>
      <c r="D195" s="6"/>
      <c r="E195" s="6"/>
      <c r="F195" s="20">
        <f aca="true" t="shared" si="32" ref="F195:K195">SUM(F182,F183)</f>
        <v>30100</v>
      </c>
      <c r="G195" s="20">
        <f t="shared" si="32"/>
        <v>7000</v>
      </c>
      <c r="H195" s="20">
        <f t="shared" si="32"/>
        <v>0</v>
      </c>
      <c r="I195" s="20">
        <f t="shared" si="32"/>
        <v>23100</v>
      </c>
      <c r="J195" s="20">
        <f t="shared" si="32"/>
        <v>0</v>
      </c>
      <c r="K195" s="20">
        <f t="shared" si="32"/>
        <v>0</v>
      </c>
      <c r="L195" s="95"/>
    </row>
    <row r="196" spans="1:13" s="40" customFormat="1" ht="21.75" customHeight="1">
      <c r="A196" s="192" t="s">
        <v>244</v>
      </c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91"/>
    </row>
    <row r="197" spans="1:12" ht="37.5" customHeight="1" hidden="1">
      <c r="A197" s="30"/>
      <c r="B197" s="41"/>
      <c r="C197" s="27"/>
      <c r="D197" s="27"/>
      <c r="E197" s="6"/>
      <c r="F197" s="6"/>
      <c r="G197" s="6"/>
      <c r="H197" s="6"/>
      <c r="I197" s="6"/>
      <c r="J197" s="6"/>
      <c r="K197" s="6"/>
      <c r="L197" s="15"/>
    </row>
    <row r="198" spans="1:12" s="92" customFormat="1" ht="32.25" customHeight="1">
      <c r="A198" s="118" t="s">
        <v>483</v>
      </c>
      <c r="B198" s="82" t="s">
        <v>84</v>
      </c>
      <c r="C198" s="151" t="s">
        <v>106</v>
      </c>
      <c r="D198" s="151" t="s">
        <v>473</v>
      </c>
      <c r="E198" s="150" t="s">
        <v>16</v>
      </c>
      <c r="F198" s="85">
        <f aca="true" t="shared" si="33" ref="F198:F205">SUM(G198:K198)</f>
        <v>4500.59</v>
      </c>
      <c r="G198" s="85">
        <v>233.59</v>
      </c>
      <c r="H198" s="85">
        <v>0</v>
      </c>
      <c r="I198" s="85">
        <v>4267</v>
      </c>
      <c r="J198" s="85"/>
      <c r="K198" s="85"/>
      <c r="L198" s="15" t="s">
        <v>468</v>
      </c>
    </row>
    <row r="199" spans="1:12" s="92" customFormat="1" ht="32.25" customHeight="1">
      <c r="A199" s="118" t="s">
        <v>484</v>
      </c>
      <c r="B199" s="113"/>
      <c r="C199" s="152"/>
      <c r="D199" s="152" t="s">
        <v>474</v>
      </c>
      <c r="E199" s="150" t="s">
        <v>11</v>
      </c>
      <c r="F199" s="85">
        <f t="shared" si="33"/>
        <v>38404</v>
      </c>
      <c r="G199" s="85">
        <v>0</v>
      </c>
      <c r="H199" s="85">
        <v>0</v>
      </c>
      <c r="I199" s="85">
        <v>38404</v>
      </c>
      <c r="J199" s="85"/>
      <c r="K199" s="85"/>
      <c r="L199" s="117" t="s">
        <v>469</v>
      </c>
    </row>
    <row r="200" spans="1:12" s="92" customFormat="1" ht="32.25" customHeight="1">
      <c r="A200" s="83" t="s">
        <v>485</v>
      </c>
      <c r="B200" s="86" t="s">
        <v>470</v>
      </c>
      <c r="C200" s="87">
        <v>2012</v>
      </c>
      <c r="D200" s="87" t="s">
        <v>75</v>
      </c>
      <c r="E200" s="81" t="s">
        <v>16</v>
      </c>
      <c r="F200" s="85">
        <f t="shared" si="33"/>
        <v>1000</v>
      </c>
      <c r="G200" s="85">
        <v>0</v>
      </c>
      <c r="H200" s="85"/>
      <c r="I200" s="85"/>
      <c r="J200" s="85">
        <v>1000</v>
      </c>
      <c r="K200" s="81">
        <v>0</v>
      </c>
      <c r="L200" s="82"/>
    </row>
    <row r="201" spans="1:12" s="92" customFormat="1" ht="24.75" customHeight="1">
      <c r="A201" s="83" t="s">
        <v>486</v>
      </c>
      <c r="B201" s="115" t="s">
        <v>272</v>
      </c>
      <c r="C201" s="83">
        <v>2013</v>
      </c>
      <c r="D201" s="83" t="s">
        <v>75</v>
      </c>
      <c r="E201" s="81" t="s">
        <v>16</v>
      </c>
      <c r="F201" s="85">
        <f t="shared" si="33"/>
        <v>3000</v>
      </c>
      <c r="G201" s="85">
        <v>0</v>
      </c>
      <c r="H201" s="85">
        <v>0</v>
      </c>
      <c r="I201" s="85">
        <v>0</v>
      </c>
      <c r="J201" s="85"/>
      <c r="K201" s="81">
        <v>3000</v>
      </c>
      <c r="L201" s="82"/>
    </row>
    <row r="202" spans="1:12" s="92" customFormat="1" ht="28.5" customHeight="1">
      <c r="A202" s="87" t="s">
        <v>487</v>
      </c>
      <c r="B202" s="116"/>
      <c r="C202" s="87"/>
      <c r="D202" s="87"/>
      <c r="E202" s="62" t="s">
        <v>11</v>
      </c>
      <c r="F202" s="85">
        <f t="shared" si="33"/>
        <v>27000</v>
      </c>
      <c r="G202" s="85">
        <v>0</v>
      </c>
      <c r="H202" s="85">
        <v>0</v>
      </c>
      <c r="I202" s="85">
        <v>0</v>
      </c>
      <c r="J202" s="85"/>
      <c r="K202" s="81">
        <v>27000</v>
      </c>
      <c r="L202" s="86"/>
    </row>
    <row r="203" spans="1:13" s="40" customFormat="1" ht="28.5" customHeight="1">
      <c r="A203" s="83" t="s">
        <v>488</v>
      </c>
      <c r="B203" s="82" t="s">
        <v>126</v>
      </c>
      <c r="C203" s="83">
        <v>2013</v>
      </c>
      <c r="D203" s="83" t="s">
        <v>75</v>
      </c>
      <c r="E203" s="118" t="s">
        <v>16</v>
      </c>
      <c r="F203" s="85">
        <f t="shared" si="33"/>
        <v>800</v>
      </c>
      <c r="G203" s="85"/>
      <c r="H203" s="85"/>
      <c r="I203" s="85"/>
      <c r="J203" s="85"/>
      <c r="K203" s="81">
        <v>800</v>
      </c>
      <c r="L203" s="82"/>
      <c r="M203" s="92"/>
    </row>
    <row r="204" spans="1:12" ht="30" customHeight="1" hidden="1">
      <c r="A204" s="27" t="s">
        <v>12</v>
      </c>
      <c r="B204" s="41" t="s">
        <v>271</v>
      </c>
      <c r="C204" s="27">
        <v>2012</v>
      </c>
      <c r="D204" s="27" t="s">
        <v>75</v>
      </c>
      <c r="E204" s="80" t="s">
        <v>16</v>
      </c>
      <c r="F204" s="6">
        <f t="shared" si="33"/>
        <v>0</v>
      </c>
      <c r="G204" s="6"/>
      <c r="H204" s="6"/>
      <c r="I204" s="6"/>
      <c r="J204" s="6"/>
      <c r="K204" s="80"/>
      <c r="L204" s="41"/>
    </row>
    <row r="205" spans="1:12" ht="27" customHeight="1" hidden="1">
      <c r="A205" s="33"/>
      <c r="B205" s="32"/>
      <c r="C205" s="33"/>
      <c r="D205" s="33"/>
      <c r="E205" s="13" t="s">
        <v>11</v>
      </c>
      <c r="F205" s="6">
        <f t="shared" si="33"/>
        <v>0</v>
      </c>
      <c r="G205" s="6"/>
      <c r="H205" s="6"/>
      <c r="I205" s="6"/>
      <c r="J205" s="6"/>
      <c r="K205" s="13"/>
      <c r="L205" s="32"/>
    </row>
    <row r="206" spans="1:12" ht="26.25" customHeight="1">
      <c r="A206" s="27" t="s">
        <v>489</v>
      </c>
      <c r="B206" s="78" t="s">
        <v>471</v>
      </c>
      <c r="C206" s="43" t="s">
        <v>50</v>
      </c>
      <c r="D206" s="27" t="s">
        <v>473</v>
      </c>
      <c r="E206" s="25" t="s">
        <v>16</v>
      </c>
      <c r="F206" s="6">
        <f aca="true" t="shared" si="34" ref="F206:F214">SUM(G206:K206)</f>
        <v>17327.52</v>
      </c>
      <c r="G206" s="6">
        <v>1589.52</v>
      </c>
      <c r="H206" s="6">
        <v>0</v>
      </c>
      <c r="I206" s="6">
        <v>378</v>
      </c>
      <c r="J206" s="6">
        <v>15360</v>
      </c>
      <c r="K206" s="6">
        <v>0</v>
      </c>
      <c r="L206" s="15"/>
    </row>
    <row r="207" spans="1:12" ht="36" customHeight="1">
      <c r="A207" s="33" t="s">
        <v>490</v>
      </c>
      <c r="B207" s="29" t="s">
        <v>472</v>
      </c>
      <c r="C207" s="75"/>
      <c r="D207" s="47" t="s">
        <v>475</v>
      </c>
      <c r="E207" s="25" t="s">
        <v>11</v>
      </c>
      <c r="F207" s="6">
        <f t="shared" si="34"/>
        <v>34260</v>
      </c>
      <c r="G207" s="6">
        <v>7000</v>
      </c>
      <c r="H207" s="6">
        <v>0</v>
      </c>
      <c r="I207" s="6">
        <v>0</v>
      </c>
      <c r="J207" s="6">
        <v>13190</v>
      </c>
      <c r="K207" s="6">
        <v>14070</v>
      </c>
      <c r="L207" s="15"/>
    </row>
    <row r="208" spans="1:12" ht="33" customHeight="1">
      <c r="A208" s="75" t="s">
        <v>491</v>
      </c>
      <c r="B208" s="74" t="s">
        <v>86</v>
      </c>
      <c r="C208" s="43" t="s">
        <v>50</v>
      </c>
      <c r="D208" s="27" t="s">
        <v>473</v>
      </c>
      <c r="E208" s="25" t="s">
        <v>16</v>
      </c>
      <c r="F208" s="6">
        <f t="shared" si="34"/>
        <v>44389</v>
      </c>
      <c r="G208" s="6">
        <v>2765</v>
      </c>
      <c r="H208" s="6">
        <v>0</v>
      </c>
      <c r="I208" s="6">
        <v>2044</v>
      </c>
      <c r="J208" s="6">
        <v>16992</v>
      </c>
      <c r="K208" s="6">
        <v>22588</v>
      </c>
      <c r="L208" s="15"/>
    </row>
    <row r="209" spans="1:12" ht="30" customHeight="1">
      <c r="A209" s="45" t="s">
        <v>492</v>
      </c>
      <c r="B209" s="79" t="s">
        <v>476</v>
      </c>
      <c r="C209" s="45"/>
      <c r="D209" s="33" t="s">
        <v>75</v>
      </c>
      <c r="E209" s="25" t="s">
        <v>11</v>
      </c>
      <c r="F209" s="6">
        <f t="shared" si="34"/>
        <v>54279</v>
      </c>
      <c r="G209" s="6">
        <v>0</v>
      </c>
      <c r="H209" s="6">
        <v>0</v>
      </c>
      <c r="I209" s="6">
        <v>2044</v>
      </c>
      <c r="J209" s="6">
        <v>22992</v>
      </c>
      <c r="K209" s="6">
        <v>29243</v>
      </c>
      <c r="L209" s="15"/>
    </row>
    <row r="210" spans="1:12" ht="39" customHeight="1">
      <c r="A210" s="33" t="s">
        <v>494</v>
      </c>
      <c r="B210" s="32" t="s">
        <v>88</v>
      </c>
      <c r="C210" s="33" t="s">
        <v>50</v>
      </c>
      <c r="D210" s="27" t="s">
        <v>477</v>
      </c>
      <c r="E210" s="6" t="s">
        <v>16</v>
      </c>
      <c r="F210" s="6">
        <f t="shared" si="34"/>
        <v>174</v>
      </c>
      <c r="G210" s="6">
        <v>50</v>
      </c>
      <c r="H210" s="6">
        <v>0</v>
      </c>
      <c r="I210" s="6">
        <v>0</v>
      </c>
      <c r="J210" s="6">
        <v>57</v>
      </c>
      <c r="K210" s="6">
        <v>67</v>
      </c>
      <c r="L210" s="15" t="s">
        <v>203</v>
      </c>
    </row>
    <row r="211" spans="1:12" ht="44.25" customHeight="1">
      <c r="A211" s="6" t="s">
        <v>495</v>
      </c>
      <c r="B211" s="41" t="s">
        <v>478</v>
      </c>
      <c r="C211" s="6" t="s">
        <v>273</v>
      </c>
      <c r="D211" s="27" t="s">
        <v>479</v>
      </c>
      <c r="E211" s="6" t="s">
        <v>10</v>
      </c>
      <c r="F211" s="6">
        <f t="shared" si="34"/>
        <v>430</v>
      </c>
      <c r="G211" s="6">
        <v>100</v>
      </c>
      <c r="H211" s="6">
        <v>30</v>
      </c>
      <c r="I211" s="6">
        <v>100</v>
      </c>
      <c r="J211" s="6">
        <v>100</v>
      </c>
      <c r="K211" s="6">
        <v>100</v>
      </c>
      <c r="L211" s="15" t="s">
        <v>203</v>
      </c>
    </row>
    <row r="212" spans="1:12" ht="26.25" customHeight="1">
      <c r="A212" s="46" t="s">
        <v>496</v>
      </c>
      <c r="B212" s="41" t="s">
        <v>87</v>
      </c>
      <c r="C212" s="24" t="s">
        <v>85</v>
      </c>
      <c r="D212" s="27" t="s">
        <v>480</v>
      </c>
      <c r="E212" s="25" t="s">
        <v>16</v>
      </c>
      <c r="F212" s="6">
        <f t="shared" si="34"/>
        <v>221</v>
      </c>
      <c r="G212" s="6">
        <v>0</v>
      </c>
      <c r="H212" s="6">
        <v>0</v>
      </c>
      <c r="I212" s="6">
        <v>0</v>
      </c>
      <c r="J212" s="6">
        <v>103</v>
      </c>
      <c r="K212" s="6">
        <v>118</v>
      </c>
      <c r="L212" s="15"/>
    </row>
    <row r="213" spans="1:12" ht="37.5" customHeight="1">
      <c r="A213" s="46" t="s">
        <v>497</v>
      </c>
      <c r="B213" s="32"/>
      <c r="C213" s="24"/>
      <c r="D213" s="33" t="s">
        <v>481</v>
      </c>
      <c r="E213" s="25" t="s">
        <v>11</v>
      </c>
      <c r="F213" s="6">
        <f t="shared" si="34"/>
        <v>420</v>
      </c>
      <c r="G213" s="6"/>
      <c r="H213" s="6"/>
      <c r="I213" s="6"/>
      <c r="J213" s="6">
        <v>200</v>
      </c>
      <c r="K213" s="6">
        <v>220</v>
      </c>
      <c r="L213" s="15"/>
    </row>
    <row r="214" spans="1:12" ht="45" customHeight="1">
      <c r="A214" s="6" t="s">
        <v>493</v>
      </c>
      <c r="B214" s="32" t="s">
        <v>90</v>
      </c>
      <c r="C214" s="6" t="s">
        <v>50</v>
      </c>
      <c r="D214" s="47" t="s">
        <v>477</v>
      </c>
      <c r="E214" s="6" t="s">
        <v>16</v>
      </c>
      <c r="F214" s="6">
        <f t="shared" si="34"/>
        <v>350</v>
      </c>
      <c r="G214" s="6">
        <v>90</v>
      </c>
      <c r="H214" s="6">
        <v>0</v>
      </c>
      <c r="I214" s="6">
        <v>0</v>
      </c>
      <c r="J214" s="6">
        <v>123</v>
      </c>
      <c r="K214" s="6">
        <v>137</v>
      </c>
      <c r="L214" s="15"/>
    </row>
    <row r="215" spans="1:12" ht="15.75">
      <c r="A215" s="6" t="s">
        <v>498</v>
      </c>
      <c r="B215" s="10" t="s">
        <v>24</v>
      </c>
      <c r="C215" s="6"/>
      <c r="D215" s="6"/>
      <c r="E215" s="6"/>
      <c r="F215" s="19">
        <f aca="true" t="shared" si="35" ref="F215:K215">SUM(F197:F214)</f>
        <v>226555.11</v>
      </c>
      <c r="G215" s="19">
        <f t="shared" si="35"/>
        <v>11828.11</v>
      </c>
      <c r="H215" s="19">
        <f t="shared" si="35"/>
        <v>30</v>
      </c>
      <c r="I215" s="19">
        <f t="shared" si="35"/>
        <v>47237</v>
      </c>
      <c r="J215" s="19">
        <f t="shared" si="35"/>
        <v>70117</v>
      </c>
      <c r="K215" s="19">
        <f t="shared" si="35"/>
        <v>97343</v>
      </c>
      <c r="L215" s="95"/>
    </row>
    <row r="216" spans="1:12" ht="25.5">
      <c r="A216" s="6" t="s">
        <v>499</v>
      </c>
      <c r="B216" s="15" t="s">
        <v>8</v>
      </c>
      <c r="C216" s="6"/>
      <c r="D216" s="6"/>
      <c r="E216" s="6"/>
      <c r="F216" s="6"/>
      <c r="G216" s="6"/>
      <c r="H216" s="6"/>
      <c r="I216" s="6"/>
      <c r="J216" s="6"/>
      <c r="K216" s="6"/>
      <c r="L216" s="95"/>
    </row>
    <row r="217" spans="1:12" ht="12.75">
      <c r="A217" s="6" t="s">
        <v>500</v>
      </c>
      <c r="B217" s="15" t="s">
        <v>14</v>
      </c>
      <c r="C217" s="6"/>
      <c r="D217" s="6"/>
      <c r="E217" s="6"/>
      <c r="F217" s="20">
        <f aca="true" t="shared" si="36" ref="F217:K217">SUM(F199+F202+F205+F207+F209+F213)</f>
        <v>154363</v>
      </c>
      <c r="G217" s="20">
        <f t="shared" si="36"/>
        <v>7000</v>
      </c>
      <c r="H217" s="20">
        <f t="shared" si="36"/>
        <v>0</v>
      </c>
      <c r="I217" s="20">
        <f t="shared" si="36"/>
        <v>40448</v>
      </c>
      <c r="J217" s="20">
        <f t="shared" si="36"/>
        <v>36382</v>
      </c>
      <c r="K217" s="20">
        <f t="shared" si="36"/>
        <v>70533</v>
      </c>
      <c r="L217" s="95"/>
    </row>
    <row r="218" spans="1:12" ht="12.75">
      <c r="A218" s="6" t="s">
        <v>501</v>
      </c>
      <c r="B218" s="15" t="s">
        <v>18</v>
      </c>
      <c r="C218" s="6"/>
      <c r="D218" s="6"/>
      <c r="E218" s="6"/>
      <c r="F218" s="20">
        <f aca="true" t="shared" si="37" ref="F218:K218">SUM(F198+F200+F201+F203+F206+F208+F210+F212+F214)</f>
        <v>71762.11</v>
      </c>
      <c r="G218" s="20">
        <f t="shared" si="37"/>
        <v>4728.11</v>
      </c>
      <c r="H218" s="20">
        <f t="shared" si="37"/>
        <v>0</v>
      </c>
      <c r="I218" s="20">
        <f t="shared" si="37"/>
        <v>6689</v>
      </c>
      <c r="J218" s="20">
        <f t="shared" si="37"/>
        <v>33635</v>
      </c>
      <c r="K218" s="20">
        <f t="shared" si="37"/>
        <v>26710</v>
      </c>
      <c r="L218" s="95"/>
    </row>
    <row r="219" spans="1:12" ht="12.75">
      <c r="A219" s="6" t="s">
        <v>502</v>
      </c>
      <c r="B219" s="15" t="s">
        <v>482</v>
      </c>
      <c r="C219" s="6"/>
      <c r="D219" s="6"/>
      <c r="E219" s="6"/>
      <c r="F219" s="20">
        <f aca="true" t="shared" si="38" ref="F219:K219">SUM(F211)</f>
        <v>430</v>
      </c>
      <c r="G219" s="20">
        <f t="shared" si="38"/>
        <v>100</v>
      </c>
      <c r="H219" s="20">
        <f t="shared" si="38"/>
        <v>30</v>
      </c>
      <c r="I219" s="20">
        <f t="shared" si="38"/>
        <v>100</v>
      </c>
      <c r="J219" s="20">
        <f t="shared" si="38"/>
        <v>100</v>
      </c>
      <c r="K219" s="20">
        <f t="shared" si="38"/>
        <v>100</v>
      </c>
      <c r="L219" s="95"/>
    </row>
    <row r="220" spans="1:13" ht="27" customHeight="1">
      <c r="A220" s="167" t="s">
        <v>245</v>
      </c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8"/>
    </row>
    <row r="221" spans="1:12" ht="37.5" customHeight="1">
      <c r="A221" s="183" t="s">
        <v>89</v>
      </c>
      <c r="B221" s="41" t="s">
        <v>128</v>
      </c>
      <c r="C221" s="183" t="s">
        <v>50</v>
      </c>
      <c r="D221" s="93" t="s">
        <v>504</v>
      </c>
      <c r="E221" s="27" t="s">
        <v>61</v>
      </c>
      <c r="F221" s="20">
        <f>SUM(G221:K221)</f>
        <v>3038</v>
      </c>
      <c r="G221" s="20">
        <v>638</v>
      </c>
      <c r="H221" s="20">
        <v>600</v>
      </c>
      <c r="I221" s="20">
        <v>600</v>
      </c>
      <c r="J221" s="20">
        <v>600</v>
      </c>
      <c r="K221" s="20">
        <v>600</v>
      </c>
      <c r="L221" s="41" t="s">
        <v>129</v>
      </c>
    </row>
    <row r="222" spans="1:12" ht="24" customHeight="1">
      <c r="A222" s="222"/>
      <c r="B222" s="221" t="s">
        <v>266</v>
      </c>
      <c r="C222" s="222"/>
      <c r="D222" s="13"/>
      <c r="E222" s="47" t="s">
        <v>11</v>
      </c>
      <c r="F222" s="20">
        <f aca="true" t="shared" si="39" ref="F222:F236">SUM(G222:K222)</f>
        <v>1633.1</v>
      </c>
      <c r="G222" s="20">
        <v>433.1</v>
      </c>
      <c r="H222" s="20">
        <v>300</v>
      </c>
      <c r="I222" s="20">
        <v>300</v>
      </c>
      <c r="J222" s="20">
        <v>300</v>
      </c>
      <c r="K222" s="20">
        <v>300</v>
      </c>
      <c r="L222" s="61"/>
    </row>
    <row r="223" spans="1:12" ht="27" customHeight="1">
      <c r="A223" s="184"/>
      <c r="B223" s="186"/>
      <c r="C223" s="184"/>
      <c r="D223" s="13"/>
      <c r="E223" s="33" t="s">
        <v>16</v>
      </c>
      <c r="F223" s="42">
        <f t="shared" si="39"/>
        <v>200</v>
      </c>
      <c r="G223" s="20">
        <v>0</v>
      </c>
      <c r="H223" s="89">
        <v>0</v>
      </c>
      <c r="I223" s="89">
        <v>0</v>
      </c>
      <c r="J223" s="89">
        <v>100</v>
      </c>
      <c r="K223" s="89">
        <v>100</v>
      </c>
      <c r="L223" s="32"/>
    </row>
    <row r="224" spans="1:12" ht="12.75">
      <c r="A224" s="189" t="s">
        <v>677</v>
      </c>
      <c r="B224" s="88" t="s">
        <v>26</v>
      </c>
      <c r="C224" s="230" t="s">
        <v>50</v>
      </c>
      <c r="D224" s="227" t="s">
        <v>504</v>
      </c>
      <c r="E224" s="183" t="s">
        <v>27</v>
      </c>
      <c r="F224" s="107">
        <f t="shared" si="39"/>
        <v>108547</v>
      </c>
      <c r="G224" s="20">
        <v>15039</v>
      </c>
      <c r="H224" s="94">
        <v>24954</v>
      </c>
      <c r="I224" s="42">
        <v>5244</v>
      </c>
      <c r="J224" s="94">
        <v>30155</v>
      </c>
      <c r="K224" s="42">
        <v>33155</v>
      </c>
      <c r="L224" s="182" t="s">
        <v>133</v>
      </c>
    </row>
    <row r="225" spans="1:12" ht="12.75">
      <c r="A225" s="190"/>
      <c r="B225" s="41" t="s">
        <v>130</v>
      </c>
      <c r="C225" s="231"/>
      <c r="D225" s="190"/>
      <c r="E225" s="222"/>
      <c r="F225" s="107">
        <f t="shared" si="39"/>
        <v>31698.2</v>
      </c>
      <c r="G225" s="20">
        <v>12234.2</v>
      </c>
      <c r="H225" s="14">
        <v>19464</v>
      </c>
      <c r="I225" s="109">
        <v>0</v>
      </c>
      <c r="J225" s="14">
        <v>0</v>
      </c>
      <c r="K225" s="109">
        <v>0</v>
      </c>
      <c r="L225" s="195"/>
    </row>
    <row r="226" spans="1:12" ht="12.75">
      <c r="A226" s="190"/>
      <c r="B226" s="61" t="s">
        <v>131</v>
      </c>
      <c r="C226" s="231"/>
      <c r="D226" s="190"/>
      <c r="E226" s="222"/>
      <c r="F226" s="107">
        <f t="shared" si="39"/>
        <v>7810.8</v>
      </c>
      <c r="G226" s="20">
        <v>2760.8</v>
      </c>
      <c r="H226" s="14">
        <v>5050</v>
      </c>
      <c r="I226" s="109">
        <v>0</v>
      </c>
      <c r="J226" s="14">
        <v>0</v>
      </c>
      <c r="K226" s="109">
        <v>0</v>
      </c>
      <c r="L226" s="195"/>
    </row>
    <row r="227" spans="1:12" ht="16.5" customHeight="1">
      <c r="A227" s="191"/>
      <c r="B227" s="32" t="s">
        <v>132</v>
      </c>
      <c r="C227" s="226"/>
      <c r="D227" s="191"/>
      <c r="E227" s="184"/>
      <c r="F227" s="107">
        <f t="shared" si="39"/>
        <v>484</v>
      </c>
      <c r="G227" s="20">
        <v>44</v>
      </c>
      <c r="H227" s="80">
        <v>440</v>
      </c>
      <c r="I227" s="33">
        <v>0</v>
      </c>
      <c r="J227" s="80">
        <v>0</v>
      </c>
      <c r="K227" s="33">
        <v>0</v>
      </c>
      <c r="L227" s="196"/>
    </row>
    <row r="228" spans="1:12" ht="41.25" customHeight="1">
      <c r="A228" s="160" t="s">
        <v>678</v>
      </c>
      <c r="B228" s="32" t="s">
        <v>503</v>
      </c>
      <c r="C228" s="80" t="s">
        <v>50</v>
      </c>
      <c r="D228" s="45" t="s">
        <v>504</v>
      </c>
      <c r="E228" s="33" t="s">
        <v>61</v>
      </c>
      <c r="F228" s="108">
        <f t="shared" si="39"/>
        <v>2945.2</v>
      </c>
      <c r="G228" s="20">
        <v>575.2</v>
      </c>
      <c r="H228" s="108">
        <v>0</v>
      </c>
      <c r="I228" s="34">
        <v>790</v>
      </c>
      <c r="J228" s="108">
        <v>790</v>
      </c>
      <c r="K228" s="34">
        <v>790</v>
      </c>
      <c r="L228" s="15" t="s">
        <v>134</v>
      </c>
    </row>
    <row r="229" spans="1:12" ht="53.25" customHeight="1">
      <c r="A229" s="43" t="s">
        <v>679</v>
      </c>
      <c r="B229" s="15" t="s">
        <v>135</v>
      </c>
      <c r="C229" s="93" t="s">
        <v>50</v>
      </c>
      <c r="D229" s="46" t="s">
        <v>504</v>
      </c>
      <c r="E229" s="6" t="s">
        <v>16</v>
      </c>
      <c r="F229" s="107">
        <f t="shared" si="39"/>
        <v>2404.21</v>
      </c>
      <c r="G229" s="20">
        <v>84.21</v>
      </c>
      <c r="H229" s="107">
        <v>80</v>
      </c>
      <c r="I229" s="20">
        <v>100</v>
      </c>
      <c r="J229" s="107">
        <v>1040</v>
      </c>
      <c r="K229" s="20">
        <v>1100</v>
      </c>
      <c r="L229" s="90" t="s">
        <v>136</v>
      </c>
    </row>
    <row r="230" spans="1:12" ht="29.25" customHeight="1">
      <c r="A230" s="27" t="s">
        <v>680</v>
      </c>
      <c r="B230" s="29" t="s">
        <v>227</v>
      </c>
      <c r="C230" s="27" t="s">
        <v>50</v>
      </c>
      <c r="D230" s="46" t="s">
        <v>504</v>
      </c>
      <c r="E230" s="33" t="s">
        <v>16</v>
      </c>
      <c r="F230" s="20">
        <f t="shared" si="39"/>
        <v>4500</v>
      </c>
      <c r="G230" s="20">
        <v>0</v>
      </c>
      <c r="H230" s="20">
        <v>0</v>
      </c>
      <c r="I230" s="20">
        <v>0</v>
      </c>
      <c r="J230" s="14">
        <v>1800</v>
      </c>
      <c r="K230" s="109">
        <v>2700</v>
      </c>
      <c r="L230" s="1" t="s">
        <v>137</v>
      </c>
    </row>
    <row r="231" spans="1:12" ht="29.25" customHeight="1">
      <c r="A231" s="33" t="s">
        <v>681</v>
      </c>
      <c r="B231" s="29"/>
      <c r="C231" s="33"/>
      <c r="D231" s="33"/>
      <c r="E231" s="33" t="s">
        <v>11</v>
      </c>
      <c r="F231" s="20">
        <f t="shared" si="39"/>
        <v>4500</v>
      </c>
      <c r="G231" s="20">
        <v>0</v>
      </c>
      <c r="H231" s="20">
        <v>0</v>
      </c>
      <c r="I231" s="20">
        <v>0</v>
      </c>
      <c r="J231" s="20">
        <v>1800</v>
      </c>
      <c r="K231" s="20">
        <v>2700</v>
      </c>
      <c r="L231" s="29"/>
    </row>
    <row r="232" spans="1:12" ht="66.75" customHeight="1">
      <c r="A232" s="47" t="s">
        <v>682</v>
      </c>
      <c r="B232" s="41" t="s">
        <v>505</v>
      </c>
      <c r="C232" s="47" t="s">
        <v>50</v>
      </c>
      <c r="D232" s="46" t="s">
        <v>504</v>
      </c>
      <c r="E232" s="6" t="s">
        <v>16</v>
      </c>
      <c r="F232" s="14">
        <f t="shared" si="39"/>
        <v>1235.4</v>
      </c>
      <c r="G232" s="20">
        <v>305.4</v>
      </c>
      <c r="H232" s="14">
        <v>150</v>
      </c>
      <c r="I232" s="34">
        <v>220</v>
      </c>
      <c r="J232" s="9">
        <v>270</v>
      </c>
      <c r="K232" s="14">
        <v>290</v>
      </c>
      <c r="L232" s="41" t="s">
        <v>138</v>
      </c>
    </row>
    <row r="233" spans="1:12" ht="54" customHeight="1">
      <c r="A233" s="6" t="s">
        <v>683</v>
      </c>
      <c r="B233" s="15" t="s">
        <v>506</v>
      </c>
      <c r="C233" s="6">
        <v>2009</v>
      </c>
      <c r="D233" s="46" t="s">
        <v>504</v>
      </c>
      <c r="E233" s="6" t="s">
        <v>16</v>
      </c>
      <c r="F233" s="20">
        <f t="shared" si="39"/>
        <v>40</v>
      </c>
      <c r="G233" s="20">
        <v>0</v>
      </c>
      <c r="H233" s="20"/>
      <c r="I233" s="20">
        <v>40</v>
      </c>
      <c r="J233" s="20"/>
      <c r="K233" s="20"/>
      <c r="L233" s="15" t="s">
        <v>139</v>
      </c>
    </row>
    <row r="234" spans="1:12" ht="51.75" customHeight="1">
      <c r="A234" s="6" t="s">
        <v>684</v>
      </c>
      <c r="B234" s="15" t="s">
        <v>507</v>
      </c>
      <c r="C234" s="6">
        <v>2009</v>
      </c>
      <c r="D234" s="46" t="s">
        <v>504</v>
      </c>
      <c r="E234" s="6" t="s">
        <v>16</v>
      </c>
      <c r="F234" s="20">
        <f t="shared" si="39"/>
        <v>57.5</v>
      </c>
      <c r="G234" s="20">
        <v>0</v>
      </c>
      <c r="H234" s="20"/>
      <c r="I234" s="20">
        <v>57.5</v>
      </c>
      <c r="J234" s="20"/>
      <c r="K234" s="20"/>
      <c r="L234" s="15" t="s">
        <v>140</v>
      </c>
    </row>
    <row r="235" spans="1:12" ht="28.5" customHeight="1">
      <c r="A235" s="27" t="s">
        <v>685</v>
      </c>
      <c r="B235" s="41" t="s">
        <v>141</v>
      </c>
      <c r="C235" s="27" t="s">
        <v>85</v>
      </c>
      <c r="D235" s="46" t="s">
        <v>504</v>
      </c>
      <c r="E235" s="6" t="s">
        <v>16</v>
      </c>
      <c r="F235" s="20">
        <f t="shared" si="39"/>
        <v>600</v>
      </c>
      <c r="G235" s="20">
        <v>0</v>
      </c>
      <c r="H235" s="20">
        <v>0</v>
      </c>
      <c r="I235" s="20">
        <v>0</v>
      </c>
      <c r="J235" s="20">
        <v>300</v>
      </c>
      <c r="K235" s="20">
        <v>300</v>
      </c>
      <c r="L235" s="41" t="s">
        <v>143</v>
      </c>
    </row>
    <row r="236" spans="1:12" ht="28.5" customHeight="1">
      <c r="A236" s="33" t="s">
        <v>686</v>
      </c>
      <c r="B236" s="32" t="s">
        <v>142</v>
      </c>
      <c r="C236" s="33"/>
      <c r="D236" s="46"/>
      <c r="E236" s="6" t="s">
        <v>11</v>
      </c>
      <c r="F236" s="20">
        <f t="shared" si="39"/>
        <v>600</v>
      </c>
      <c r="G236" s="20">
        <v>0</v>
      </c>
      <c r="H236" s="20">
        <v>0</v>
      </c>
      <c r="I236" s="20">
        <v>0</v>
      </c>
      <c r="J236" s="20">
        <v>300</v>
      </c>
      <c r="K236" s="20">
        <v>300</v>
      </c>
      <c r="L236" s="32" t="s">
        <v>144</v>
      </c>
    </row>
    <row r="237" spans="1:12" ht="39" customHeight="1">
      <c r="A237" s="6" t="s">
        <v>687</v>
      </c>
      <c r="B237" s="15" t="s">
        <v>145</v>
      </c>
      <c r="C237" s="6" t="s">
        <v>104</v>
      </c>
      <c r="D237" s="46" t="s">
        <v>504</v>
      </c>
      <c r="E237" s="6" t="s">
        <v>16</v>
      </c>
      <c r="F237" s="20">
        <f>SUM(G237:K237)</f>
        <v>1397.5</v>
      </c>
      <c r="G237" s="20"/>
      <c r="H237" s="20"/>
      <c r="I237" s="20">
        <v>797.5</v>
      </c>
      <c r="J237" s="20">
        <v>600</v>
      </c>
      <c r="K237" s="20"/>
      <c r="L237" s="15" t="s">
        <v>146</v>
      </c>
    </row>
    <row r="238" spans="1:12" ht="29.25" customHeight="1">
      <c r="A238" s="6" t="s">
        <v>688</v>
      </c>
      <c r="B238" s="15" t="s">
        <v>147</v>
      </c>
      <c r="C238" s="6" t="s">
        <v>85</v>
      </c>
      <c r="D238" s="46" t="s">
        <v>504</v>
      </c>
      <c r="E238" s="6" t="s">
        <v>16</v>
      </c>
      <c r="F238" s="20">
        <f>SUM(G238:K238)</f>
        <v>2000</v>
      </c>
      <c r="G238" s="20">
        <v>0</v>
      </c>
      <c r="H238" s="20">
        <v>0</v>
      </c>
      <c r="I238" s="20">
        <v>0</v>
      </c>
      <c r="J238" s="20">
        <v>1000</v>
      </c>
      <c r="K238" s="20">
        <v>1000</v>
      </c>
      <c r="L238" s="15"/>
    </row>
    <row r="239" spans="1:12" ht="15.75">
      <c r="A239" s="6" t="s">
        <v>688</v>
      </c>
      <c r="B239" s="10" t="s">
        <v>25</v>
      </c>
      <c r="C239" s="6"/>
      <c r="D239" s="6"/>
      <c r="E239" s="6"/>
      <c r="F239" s="16">
        <f aca="true" t="shared" si="40" ref="F239:K239">SUM(F221:F223,F224,F228:F238)</f>
        <v>133697.91</v>
      </c>
      <c r="G239" s="16">
        <f t="shared" si="40"/>
        <v>17074.91</v>
      </c>
      <c r="H239" s="16">
        <f t="shared" si="40"/>
        <v>26084</v>
      </c>
      <c r="I239" s="16">
        <f t="shared" si="40"/>
        <v>8149</v>
      </c>
      <c r="J239" s="16">
        <f t="shared" si="40"/>
        <v>39055</v>
      </c>
      <c r="K239" s="16">
        <f t="shared" si="40"/>
        <v>43335</v>
      </c>
      <c r="L239" s="95"/>
    </row>
    <row r="240" spans="1:12" ht="25.5">
      <c r="A240" s="6" t="s">
        <v>689</v>
      </c>
      <c r="B240" s="15" t="s">
        <v>8</v>
      </c>
      <c r="C240" s="6"/>
      <c r="D240" s="6"/>
      <c r="E240" s="6"/>
      <c r="F240" s="6"/>
      <c r="G240" s="6"/>
      <c r="H240" s="6"/>
      <c r="I240" s="6"/>
      <c r="J240" s="6"/>
      <c r="K240" s="6"/>
      <c r="L240" s="95"/>
    </row>
    <row r="241" spans="1:12" ht="25.5">
      <c r="A241" s="6" t="s">
        <v>690</v>
      </c>
      <c r="B241" s="15" t="s">
        <v>188</v>
      </c>
      <c r="C241" s="6"/>
      <c r="D241" s="6"/>
      <c r="E241" s="6"/>
      <c r="F241" s="6">
        <f aca="true" t="shared" si="41" ref="F241:K241">SUM(F221,F228)</f>
        <v>5983.2</v>
      </c>
      <c r="G241" s="6">
        <f t="shared" si="41"/>
        <v>1213.2</v>
      </c>
      <c r="H241" s="6">
        <f t="shared" si="41"/>
        <v>600</v>
      </c>
      <c r="I241" s="6">
        <f t="shared" si="41"/>
        <v>1390</v>
      </c>
      <c r="J241" s="6">
        <f t="shared" si="41"/>
        <v>1390</v>
      </c>
      <c r="K241" s="6">
        <f t="shared" si="41"/>
        <v>1390</v>
      </c>
      <c r="L241" s="95"/>
    </row>
    <row r="242" spans="1:12" ht="25.5">
      <c r="A242" s="6" t="s">
        <v>691</v>
      </c>
      <c r="B242" s="15" t="s">
        <v>14</v>
      </c>
      <c r="C242" s="6"/>
      <c r="D242" s="6"/>
      <c r="E242" s="6"/>
      <c r="F242" s="20">
        <f aca="true" t="shared" si="42" ref="F242:K242">SUM(F222,F236,F231)</f>
        <v>6733.1</v>
      </c>
      <c r="G242" s="20">
        <f t="shared" si="42"/>
        <v>433.1</v>
      </c>
      <c r="H242" s="20">
        <f t="shared" si="42"/>
        <v>300</v>
      </c>
      <c r="I242" s="20">
        <f t="shared" si="42"/>
        <v>300</v>
      </c>
      <c r="J242" s="20">
        <f t="shared" si="42"/>
        <v>2400</v>
      </c>
      <c r="K242" s="20">
        <f t="shared" si="42"/>
        <v>3300</v>
      </c>
      <c r="L242" s="95"/>
    </row>
    <row r="243" spans="1:12" ht="25.5">
      <c r="A243" s="6" t="s">
        <v>692</v>
      </c>
      <c r="B243" s="15" t="s">
        <v>18</v>
      </c>
      <c r="C243" s="6"/>
      <c r="D243" s="6"/>
      <c r="E243" s="6"/>
      <c r="F243" s="20">
        <f aca="true" t="shared" si="43" ref="F243:K243">SUM(F223,F229,F230,F232,F233+F234+F235+F237+F238)</f>
        <v>12434.61</v>
      </c>
      <c r="G243" s="20">
        <f t="shared" si="43"/>
        <v>389.60999999999996</v>
      </c>
      <c r="H243" s="20">
        <f t="shared" si="43"/>
        <v>230</v>
      </c>
      <c r="I243" s="20">
        <f t="shared" si="43"/>
        <v>1215</v>
      </c>
      <c r="J243" s="20">
        <f t="shared" si="43"/>
        <v>5110</v>
      </c>
      <c r="K243" s="20">
        <f t="shared" si="43"/>
        <v>5490</v>
      </c>
      <c r="L243" s="95"/>
    </row>
    <row r="244" spans="1:12" ht="25.5">
      <c r="A244" s="6" t="s">
        <v>693</v>
      </c>
      <c r="B244" s="15" t="s">
        <v>9</v>
      </c>
      <c r="C244" s="6"/>
      <c r="D244" s="6"/>
      <c r="E244" s="6"/>
      <c r="F244" s="20"/>
      <c r="G244" s="20"/>
      <c r="H244" s="20"/>
      <c r="I244" s="20"/>
      <c r="J244" s="20"/>
      <c r="K244" s="20"/>
      <c r="L244" s="95"/>
    </row>
    <row r="245" spans="1:12" ht="25.5">
      <c r="A245" s="6" t="s">
        <v>694</v>
      </c>
      <c r="B245" s="15" t="s">
        <v>19</v>
      </c>
      <c r="C245" s="6"/>
      <c r="D245" s="6"/>
      <c r="E245" s="6"/>
      <c r="F245" s="20">
        <f aca="true" t="shared" si="44" ref="F245:K245">SUM(F224)</f>
        <v>108547</v>
      </c>
      <c r="G245" s="20">
        <f t="shared" si="44"/>
        <v>15039</v>
      </c>
      <c r="H245" s="20">
        <f t="shared" si="44"/>
        <v>24954</v>
      </c>
      <c r="I245" s="20">
        <f t="shared" si="44"/>
        <v>5244</v>
      </c>
      <c r="J245" s="20">
        <f t="shared" si="44"/>
        <v>30155</v>
      </c>
      <c r="K245" s="20">
        <f t="shared" si="44"/>
        <v>33155</v>
      </c>
      <c r="L245" s="95"/>
    </row>
    <row r="246" spans="1:13" s="92" customFormat="1" ht="27.75" customHeight="1">
      <c r="A246" s="192" t="s">
        <v>246</v>
      </c>
      <c r="B246" s="193"/>
      <c r="C246" s="193"/>
      <c r="D246" s="194"/>
      <c r="E246" s="193"/>
      <c r="F246" s="193"/>
      <c r="G246" s="193"/>
      <c r="H246" s="193"/>
      <c r="I246" s="193"/>
      <c r="J246" s="193"/>
      <c r="K246" s="193"/>
      <c r="L246" s="193"/>
      <c r="M246" s="91"/>
    </row>
    <row r="247" spans="1:12" ht="34.5" customHeight="1">
      <c r="A247" s="6" t="s">
        <v>517</v>
      </c>
      <c r="B247" s="110" t="s">
        <v>49</v>
      </c>
      <c r="C247" s="6" t="s">
        <v>50</v>
      </c>
      <c r="D247" s="6" t="s">
        <v>33</v>
      </c>
      <c r="E247" s="6" t="s">
        <v>10</v>
      </c>
      <c r="F247" s="20">
        <f aca="true" t="shared" si="45" ref="F247:F256">SUM(G247:K247)</f>
        <v>250</v>
      </c>
      <c r="G247" s="20">
        <v>50</v>
      </c>
      <c r="H247" s="20">
        <v>50</v>
      </c>
      <c r="I247" s="20">
        <v>50</v>
      </c>
      <c r="J247" s="20">
        <v>50</v>
      </c>
      <c r="K247" s="20">
        <v>50</v>
      </c>
      <c r="L247" s="59"/>
    </row>
    <row r="248" spans="1:12" ht="69.75" customHeight="1" thickBot="1">
      <c r="A248" s="6" t="s">
        <v>518</v>
      </c>
      <c r="B248" s="15" t="s">
        <v>276</v>
      </c>
      <c r="C248" s="6" t="s">
        <v>50</v>
      </c>
      <c r="D248" s="46" t="s">
        <v>51</v>
      </c>
      <c r="E248" s="6" t="s">
        <v>10</v>
      </c>
      <c r="F248" s="20">
        <f t="shared" si="45"/>
        <v>40</v>
      </c>
      <c r="G248" s="26">
        <v>10</v>
      </c>
      <c r="H248" s="20">
        <v>10</v>
      </c>
      <c r="I248" s="20">
        <v>0</v>
      </c>
      <c r="J248" s="20">
        <v>10</v>
      </c>
      <c r="K248" s="20">
        <v>10</v>
      </c>
      <c r="L248" s="1" t="s">
        <v>508</v>
      </c>
    </row>
    <row r="249" spans="1:12" ht="68.25" customHeight="1">
      <c r="A249" s="17" t="s">
        <v>519</v>
      </c>
      <c r="B249" s="41" t="s">
        <v>72</v>
      </c>
      <c r="C249" s="27" t="s">
        <v>50</v>
      </c>
      <c r="D249" s="27" t="s">
        <v>73</v>
      </c>
      <c r="E249" s="27" t="s">
        <v>11</v>
      </c>
      <c r="F249" s="42">
        <f t="shared" si="45"/>
        <v>430000</v>
      </c>
      <c r="G249" s="42">
        <v>75000</v>
      </c>
      <c r="H249" s="42">
        <v>75000</v>
      </c>
      <c r="I249" s="42">
        <v>95000</v>
      </c>
      <c r="J249" s="42">
        <v>90000</v>
      </c>
      <c r="K249" s="42">
        <v>95000</v>
      </c>
      <c r="L249" s="12" t="s">
        <v>74</v>
      </c>
    </row>
    <row r="250" spans="1:12" ht="39.75" customHeight="1">
      <c r="A250" s="6" t="s">
        <v>520</v>
      </c>
      <c r="B250" s="15" t="s">
        <v>94</v>
      </c>
      <c r="C250" s="6" t="s">
        <v>50</v>
      </c>
      <c r="D250" s="6" t="s">
        <v>509</v>
      </c>
      <c r="E250" s="6" t="s">
        <v>16</v>
      </c>
      <c r="F250" s="20">
        <f t="shared" si="45"/>
        <v>1121.42</v>
      </c>
      <c r="G250" s="20">
        <v>201.42</v>
      </c>
      <c r="H250" s="20">
        <v>220</v>
      </c>
      <c r="I250" s="20">
        <v>0</v>
      </c>
      <c r="J250" s="20">
        <v>340</v>
      </c>
      <c r="K250" s="20">
        <v>360</v>
      </c>
      <c r="L250" s="15"/>
    </row>
    <row r="251" spans="1:12" ht="39.75" customHeight="1">
      <c r="A251" s="6" t="s">
        <v>521</v>
      </c>
      <c r="B251" s="15" t="s">
        <v>95</v>
      </c>
      <c r="C251" s="6" t="s">
        <v>50</v>
      </c>
      <c r="D251" s="6" t="s">
        <v>509</v>
      </c>
      <c r="E251" s="6" t="s">
        <v>16</v>
      </c>
      <c r="F251" s="20">
        <f t="shared" si="45"/>
        <v>791</v>
      </c>
      <c r="G251" s="20">
        <v>212</v>
      </c>
      <c r="H251" s="20">
        <v>79</v>
      </c>
      <c r="I251" s="20">
        <v>0</v>
      </c>
      <c r="J251" s="20">
        <v>240</v>
      </c>
      <c r="K251" s="20">
        <v>260</v>
      </c>
      <c r="L251" s="15"/>
    </row>
    <row r="252" spans="1:12" ht="41.25" customHeight="1">
      <c r="A252" s="6" t="s">
        <v>522</v>
      </c>
      <c r="B252" s="15" t="s">
        <v>96</v>
      </c>
      <c r="C252" s="6" t="s">
        <v>50</v>
      </c>
      <c r="D252" s="6" t="s">
        <v>509</v>
      </c>
      <c r="E252" s="6" t="s">
        <v>16</v>
      </c>
      <c r="F252" s="20">
        <f t="shared" si="45"/>
        <v>2194.8</v>
      </c>
      <c r="G252" s="20">
        <v>487.8</v>
      </c>
      <c r="H252" s="20">
        <v>177</v>
      </c>
      <c r="I252" s="20">
        <v>140</v>
      </c>
      <c r="J252" s="20">
        <v>670</v>
      </c>
      <c r="K252" s="20">
        <v>720</v>
      </c>
      <c r="L252" s="15"/>
    </row>
    <row r="253" spans="1:12" ht="44.25" customHeight="1">
      <c r="A253" s="6" t="s">
        <v>523</v>
      </c>
      <c r="B253" s="15" t="s">
        <v>281</v>
      </c>
      <c r="C253" s="6" t="s">
        <v>50</v>
      </c>
      <c r="D253" s="6" t="s">
        <v>510</v>
      </c>
      <c r="E253" s="6" t="s">
        <v>10</v>
      </c>
      <c r="F253" s="20">
        <f t="shared" si="45"/>
        <v>625</v>
      </c>
      <c r="G253" s="20">
        <v>0</v>
      </c>
      <c r="H253" s="20">
        <v>145</v>
      </c>
      <c r="I253" s="20">
        <v>160</v>
      </c>
      <c r="J253" s="20">
        <v>160</v>
      </c>
      <c r="K253" s="20">
        <v>160</v>
      </c>
      <c r="L253" s="15" t="s">
        <v>112</v>
      </c>
    </row>
    <row r="254" spans="1:12" ht="56.25" customHeight="1">
      <c r="A254" s="6" t="s">
        <v>524</v>
      </c>
      <c r="B254" s="15" t="s">
        <v>171</v>
      </c>
      <c r="C254" s="6" t="s">
        <v>50</v>
      </c>
      <c r="D254" s="6" t="s">
        <v>148</v>
      </c>
      <c r="E254" s="6" t="s">
        <v>11</v>
      </c>
      <c r="F254" s="20">
        <f t="shared" si="45"/>
        <v>78540.7</v>
      </c>
      <c r="G254" s="20">
        <v>22640.6</v>
      </c>
      <c r="H254" s="20">
        <v>18820</v>
      </c>
      <c r="I254" s="20">
        <v>27080.1</v>
      </c>
      <c r="J254" s="20">
        <v>5000</v>
      </c>
      <c r="K254" s="20">
        <v>5000</v>
      </c>
      <c r="L254" s="15" t="s">
        <v>511</v>
      </c>
    </row>
    <row r="255" spans="1:12" ht="40.5" customHeight="1">
      <c r="A255" s="6" t="s">
        <v>525</v>
      </c>
      <c r="B255" s="15" t="s">
        <v>172</v>
      </c>
      <c r="C255" s="6" t="s">
        <v>50</v>
      </c>
      <c r="D255" s="6" t="s">
        <v>148</v>
      </c>
      <c r="E255" s="6" t="s">
        <v>11</v>
      </c>
      <c r="F255" s="20">
        <f t="shared" si="45"/>
        <v>143.1</v>
      </c>
      <c r="G255" s="20">
        <v>28.1</v>
      </c>
      <c r="H255" s="20">
        <v>25</v>
      </c>
      <c r="I255" s="20">
        <v>40</v>
      </c>
      <c r="J255" s="20">
        <v>25</v>
      </c>
      <c r="K255" s="20">
        <v>25</v>
      </c>
      <c r="L255" s="15" t="s">
        <v>173</v>
      </c>
    </row>
    <row r="256" spans="1:12" ht="42" customHeight="1">
      <c r="A256" s="6" t="s">
        <v>526</v>
      </c>
      <c r="B256" s="15" t="s">
        <v>174</v>
      </c>
      <c r="C256" s="6" t="s">
        <v>50</v>
      </c>
      <c r="D256" s="6" t="s">
        <v>148</v>
      </c>
      <c r="E256" s="6" t="s">
        <v>11</v>
      </c>
      <c r="F256" s="20">
        <f t="shared" si="45"/>
        <v>2990.9</v>
      </c>
      <c r="G256" s="20">
        <v>290.9</v>
      </c>
      <c r="H256" s="20">
        <v>400</v>
      </c>
      <c r="I256" s="20">
        <v>1500</v>
      </c>
      <c r="J256" s="20">
        <v>400</v>
      </c>
      <c r="K256" s="20">
        <v>400</v>
      </c>
      <c r="L256" s="15" t="s">
        <v>175</v>
      </c>
    </row>
    <row r="257" spans="1:12" ht="30.75" customHeight="1">
      <c r="A257" s="6" t="s">
        <v>527</v>
      </c>
      <c r="B257" s="15" t="s">
        <v>176</v>
      </c>
      <c r="C257" s="6" t="s">
        <v>50</v>
      </c>
      <c r="D257" s="6" t="s">
        <v>148</v>
      </c>
      <c r="E257" s="6" t="s">
        <v>11</v>
      </c>
      <c r="F257" s="20">
        <f>SUM(G257:K257)</f>
        <v>3385.6</v>
      </c>
      <c r="G257" s="20">
        <v>518.8</v>
      </c>
      <c r="H257" s="20">
        <v>517.8</v>
      </c>
      <c r="I257" s="20">
        <v>1789</v>
      </c>
      <c r="J257" s="20">
        <v>280</v>
      </c>
      <c r="K257" s="20">
        <v>280</v>
      </c>
      <c r="L257" s="15" t="s">
        <v>269</v>
      </c>
    </row>
    <row r="258" spans="1:12" ht="30.75" customHeight="1">
      <c r="A258" s="27" t="s">
        <v>528</v>
      </c>
      <c r="B258" s="41" t="s">
        <v>249</v>
      </c>
      <c r="C258" s="27" t="s">
        <v>50</v>
      </c>
      <c r="D258" s="27" t="s">
        <v>75</v>
      </c>
      <c r="E258" s="6" t="s">
        <v>16</v>
      </c>
      <c r="F258" s="20">
        <f>SUM(G258:K258)</f>
        <v>7027.4</v>
      </c>
      <c r="G258" s="20">
        <v>1552</v>
      </c>
      <c r="H258" s="20">
        <v>1250</v>
      </c>
      <c r="I258" s="20">
        <v>575.4</v>
      </c>
      <c r="J258" s="20">
        <v>1800</v>
      </c>
      <c r="K258" s="20">
        <v>1850</v>
      </c>
      <c r="L258" s="15" t="s">
        <v>250</v>
      </c>
    </row>
    <row r="259" spans="1:12" ht="28.5" customHeight="1">
      <c r="A259" s="27" t="s">
        <v>529</v>
      </c>
      <c r="B259" s="135" t="s">
        <v>512</v>
      </c>
      <c r="C259" s="27" t="s">
        <v>106</v>
      </c>
      <c r="D259" s="44" t="s">
        <v>75</v>
      </c>
      <c r="E259" s="25" t="s">
        <v>16</v>
      </c>
      <c r="F259" s="20">
        <f>SUM(G259:K259)</f>
        <v>969.6</v>
      </c>
      <c r="G259" s="20">
        <v>138</v>
      </c>
      <c r="H259" s="20">
        <v>0</v>
      </c>
      <c r="I259" s="20">
        <v>831.6</v>
      </c>
      <c r="J259" s="20"/>
      <c r="K259" s="20"/>
      <c r="L259" s="15" t="s">
        <v>251</v>
      </c>
    </row>
    <row r="260" spans="1:12" ht="35.25" customHeight="1">
      <c r="A260" s="47" t="s">
        <v>530</v>
      </c>
      <c r="B260" s="73" t="s">
        <v>513</v>
      </c>
      <c r="C260" s="47"/>
      <c r="D260" s="23"/>
      <c r="E260" s="25" t="s">
        <v>11</v>
      </c>
      <c r="F260" s="20">
        <f aca="true" t="shared" si="46" ref="F260:F265">SUM(G260:K260)</f>
        <v>3419</v>
      </c>
      <c r="G260" s="20">
        <v>924</v>
      </c>
      <c r="H260" s="20"/>
      <c r="I260" s="20">
        <v>2495</v>
      </c>
      <c r="J260" s="20"/>
      <c r="K260" s="20"/>
      <c r="L260" s="15"/>
    </row>
    <row r="261" spans="1:12" ht="28.5" customHeight="1">
      <c r="A261" s="27" t="s">
        <v>531</v>
      </c>
      <c r="B261" s="135" t="s">
        <v>514</v>
      </c>
      <c r="C261" s="27" t="s">
        <v>106</v>
      </c>
      <c r="D261" s="44" t="s">
        <v>75</v>
      </c>
      <c r="E261" s="25" t="s">
        <v>61</v>
      </c>
      <c r="F261" s="20">
        <f t="shared" si="46"/>
        <v>1472</v>
      </c>
      <c r="G261" s="20"/>
      <c r="H261" s="20"/>
      <c r="I261" s="20">
        <v>1472</v>
      </c>
      <c r="J261" s="20"/>
      <c r="K261" s="20"/>
      <c r="L261" s="15"/>
    </row>
    <row r="262" spans="1:12" ht="24" customHeight="1">
      <c r="A262" s="33" t="s">
        <v>532</v>
      </c>
      <c r="B262" s="65"/>
      <c r="C262" s="33"/>
      <c r="D262" s="38"/>
      <c r="E262" s="25" t="s">
        <v>11</v>
      </c>
      <c r="F262" s="20">
        <f t="shared" si="46"/>
        <v>3434</v>
      </c>
      <c r="G262" s="20">
        <v>1706</v>
      </c>
      <c r="H262" s="20"/>
      <c r="I262" s="20">
        <v>1728</v>
      </c>
      <c r="J262" s="20"/>
      <c r="K262" s="20"/>
      <c r="L262" s="15"/>
    </row>
    <row r="263" spans="1:12" ht="34.5" customHeight="1">
      <c r="A263" s="45" t="s">
        <v>533</v>
      </c>
      <c r="B263" s="79"/>
      <c r="C263" s="33"/>
      <c r="D263" s="38"/>
      <c r="E263" s="25" t="s">
        <v>16</v>
      </c>
      <c r="F263" s="20">
        <f t="shared" si="46"/>
        <v>160</v>
      </c>
      <c r="G263" s="20"/>
      <c r="H263" s="20"/>
      <c r="I263" s="20">
        <v>160</v>
      </c>
      <c r="J263" s="20"/>
      <c r="K263" s="20"/>
      <c r="L263" s="15"/>
    </row>
    <row r="264" spans="1:12" ht="51.75" customHeight="1">
      <c r="A264" s="6" t="s">
        <v>534</v>
      </c>
      <c r="B264" s="32" t="s">
        <v>515</v>
      </c>
      <c r="C264" s="33">
        <v>2011</v>
      </c>
      <c r="D264" s="33" t="s">
        <v>75</v>
      </c>
      <c r="E264" s="6" t="s">
        <v>16</v>
      </c>
      <c r="F264" s="20">
        <f t="shared" si="46"/>
        <v>55197</v>
      </c>
      <c r="G264" s="20"/>
      <c r="H264" s="20"/>
      <c r="I264" s="20">
        <v>55197</v>
      </c>
      <c r="J264" s="20"/>
      <c r="K264" s="20"/>
      <c r="L264" s="15"/>
    </row>
    <row r="265" spans="1:12" ht="48.75" customHeight="1">
      <c r="A265" s="6" t="s">
        <v>535</v>
      </c>
      <c r="B265" s="15" t="s">
        <v>516</v>
      </c>
      <c r="C265" s="6">
        <v>211</v>
      </c>
      <c r="D265" s="6" t="s">
        <v>75</v>
      </c>
      <c r="E265" s="6" t="s">
        <v>16</v>
      </c>
      <c r="F265" s="20">
        <f t="shared" si="46"/>
        <v>17170</v>
      </c>
      <c r="G265" s="20"/>
      <c r="H265" s="20"/>
      <c r="I265" s="20">
        <v>17170</v>
      </c>
      <c r="J265" s="20"/>
      <c r="K265" s="20"/>
      <c r="L265" s="15"/>
    </row>
    <row r="266" spans="1:12" ht="15.75">
      <c r="A266" s="6" t="s">
        <v>536</v>
      </c>
      <c r="B266" s="7" t="s">
        <v>28</v>
      </c>
      <c r="C266" s="6"/>
      <c r="D266" s="6"/>
      <c r="E266" s="6"/>
      <c r="F266" s="19">
        <f aca="true" t="shared" si="47" ref="F266:K266">SUM(F247:F265)</f>
        <v>608931.5199999999</v>
      </c>
      <c r="G266" s="19">
        <f t="shared" si="47"/>
        <v>103759.62000000001</v>
      </c>
      <c r="H266" s="19">
        <f t="shared" si="47"/>
        <v>96693.8</v>
      </c>
      <c r="I266" s="19">
        <f t="shared" si="47"/>
        <v>205388.1</v>
      </c>
      <c r="J266" s="19">
        <f t="shared" si="47"/>
        <v>98975</v>
      </c>
      <c r="K266" s="19">
        <f t="shared" si="47"/>
        <v>104115</v>
      </c>
      <c r="L266" s="95"/>
    </row>
    <row r="267" spans="1:12" ht="25.5">
      <c r="A267" s="6" t="s">
        <v>537</v>
      </c>
      <c r="B267" s="15" t="s">
        <v>8</v>
      </c>
      <c r="C267" s="6"/>
      <c r="D267" s="6"/>
      <c r="E267" s="6"/>
      <c r="F267" s="6"/>
      <c r="G267" s="6"/>
      <c r="H267" s="6"/>
      <c r="I267" s="6">
        <f>SUM(I268:I271)</f>
        <v>205388.1</v>
      </c>
      <c r="J267" s="6"/>
      <c r="K267" s="6"/>
      <c r="L267" s="95"/>
    </row>
    <row r="268" spans="1:12" ht="25.5">
      <c r="A268" s="6" t="s">
        <v>538</v>
      </c>
      <c r="B268" s="37" t="s">
        <v>14</v>
      </c>
      <c r="C268" s="6"/>
      <c r="D268" s="6"/>
      <c r="E268" s="6"/>
      <c r="F268" s="20">
        <f aca="true" t="shared" si="48" ref="F268:K268">SUM(F249,F254,F255,F256,F257+F262+F260)</f>
        <v>521913.3</v>
      </c>
      <c r="G268" s="20">
        <f t="shared" si="48"/>
        <v>101108.40000000001</v>
      </c>
      <c r="H268" s="20">
        <f t="shared" si="48"/>
        <v>94762.8</v>
      </c>
      <c r="I268" s="20">
        <f t="shared" si="48"/>
        <v>129632.1</v>
      </c>
      <c r="J268" s="20">
        <f t="shared" si="48"/>
        <v>95705</v>
      </c>
      <c r="K268" s="20">
        <f t="shared" si="48"/>
        <v>100705</v>
      </c>
      <c r="L268" s="95"/>
    </row>
    <row r="269" spans="1:12" ht="25.5">
      <c r="A269" s="6" t="s">
        <v>539</v>
      </c>
      <c r="B269" s="37" t="s">
        <v>18</v>
      </c>
      <c r="C269" s="6"/>
      <c r="D269" s="6"/>
      <c r="E269" s="6"/>
      <c r="F269" s="20">
        <f aca="true" t="shared" si="49" ref="F269:K269">SUM(F250,F251,F252+F258,F259+F263,F264+F265)</f>
        <v>84631.22</v>
      </c>
      <c r="G269" s="20">
        <f t="shared" si="49"/>
        <v>2591.22</v>
      </c>
      <c r="H269" s="20">
        <f t="shared" si="49"/>
        <v>1726</v>
      </c>
      <c r="I269" s="20">
        <f t="shared" si="49"/>
        <v>74074</v>
      </c>
      <c r="J269" s="20">
        <f t="shared" si="49"/>
        <v>3050</v>
      </c>
      <c r="K269" s="20">
        <f t="shared" si="49"/>
        <v>3190</v>
      </c>
      <c r="L269" s="95"/>
    </row>
    <row r="270" spans="1:12" ht="25.5">
      <c r="A270" s="6" t="s">
        <v>540</v>
      </c>
      <c r="B270" s="37" t="s">
        <v>34</v>
      </c>
      <c r="C270" s="6"/>
      <c r="D270" s="6"/>
      <c r="E270" s="6"/>
      <c r="F270" s="20">
        <f aca="true" t="shared" si="50" ref="F270:K270">SUM(F247,F248,F253)</f>
        <v>915</v>
      </c>
      <c r="G270" s="20">
        <f t="shared" si="50"/>
        <v>60</v>
      </c>
      <c r="H270" s="20">
        <f t="shared" si="50"/>
        <v>205</v>
      </c>
      <c r="I270" s="20">
        <f t="shared" si="50"/>
        <v>210</v>
      </c>
      <c r="J270" s="20">
        <f t="shared" si="50"/>
        <v>220</v>
      </c>
      <c r="K270" s="20">
        <f t="shared" si="50"/>
        <v>220</v>
      </c>
      <c r="L270" s="95"/>
    </row>
    <row r="271" spans="1:12" ht="25.5">
      <c r="A271" s="6" t="s">
        <v>541</v>
      </c>
      <c r="B271" s="37" t="s">
        <v>71</v>
      </c>
      <c r="C271" s="6"/>
      <c r="D271" s="6"/>
      <c r="E271" s="6"/>
      <c r="F271" s="20">
        <f aca="true" t="shared" si="51" ref="F271:K271">SUM(F261)</f>
        <v>1472</v>
      </c>
      <c r="G271" s="20">
        <f t="shared" si="51"/>
        <v>0</v>
      </c>
      <c r="H271" s="20">
        <f t="shared" si="51"/>
        <v>0</v>
      </c>
      <c r="I271" s="20">
        <f t="shared" si="51"/>
        <v>1472</v>
      </c>
      <c r="J271" s="20">
        <f t="shared" si="51"/>
        <v>0</v>
      </c>
      <c r="K271" s="20">
        <f t="shared" si="51"/>
        <v>0</v>
      </c>
      <c r="L271" s="95"/>
    </row>
    <row r="272" spans="1:13" s="92" customFormat="1" ht="16.5" customHeight="1">
      <c r="A272" s="224" t="s">
        <v>254</v>
      </c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91"/>
    </row>
    <row r="273" spans="1:12" ht="25.5" customHeight="1">
      <c r="A273" s="183" t="s">
        <v>664</v>
      </c>
      <c r="B273" s="41" t="s">
        <v>59</v>
      </c>
      <c r="C273" s="183" t="s">
        <v>50</v>
      </c>
      <c r="D273" s="6" t="s">
        <v>542</v>
      </c>
      <c r="E273" s="27" t="s">
        <v>61</v>
      </c>
      <c r="F273" s="42">
        <f aca="true" t="shared" si="52" ref="F273:F291">SUM(G273:K273)</f>
        <v>618</v>
      </c>
      <c r="G273" s="42">
        <v>70</v>
      </c>
      <c r="H273" s="42">
        <v>28</v>
      </c>
      <c r="I273" s="42">
        <v>0</v>
      </c>
      <c r="J273" s="42">
        <v>250</v>
      </c>
      <c r="K273" s="42">
        <v>270</v>
      </c>
      <c r="L273" s="41" t="s">
        <v>64</v>
      </c>
    </row>
    <row r="274" spans="1:13" s="159" customFormat="1" ht="28.5" customHeight="1">
      <c r="A274" s="222"/>
      <c r="B274" s="221"/>
      <c r="C274" s="222"/>
      <c r="D274" s="6"/>
      <c r="E274" s="6" t="s">
        <v>11</v>
      </c>
      <c r="F274" s="20">
        <f t="shared" si="52"/>
        <v>1200</v>
      </c>
      <c r="G274" s="20">
        <v>0</v>
      </c>
      <c r="H274" s="20">
        <v>0</v>
      </c>
      <c r="I274" s="20">
        <v>0</v>
      </c>
      <c r="J274" s="20">
        <v>550</v>
      </c>
      <c r="K274" s="20">
        <v>650</v>
      </c>
      <c r="L274" s="15" t="s">
        <v>65</v>
      </c>
      <c r="M274" s="166"/>
    </row>
    <row r="275" spans="1:12" ht="28.5" customHeight="1">
      <c r="A275" s="184"/>
      <c r="B275" s="221"/>
      <c r="C275" s="184"/>
      <c r="D275" s="111"/>
      <c r="E275" s="33" t="s">
        <v>16</v>
      </c>
      <c r="F275" s="34">
        <f t="shared" si="52"/>
        <v>1192</v>
      </c>
      <c r="G275" s="158">
        <v>30</v>
      </c>
      <c r="H275" s="158">
        <v>12</v>
      </c>
      <c r="I275" s="158">
        <v>0</v>
      </c>
      <c r="J275" s="158">
        <v>500</v>
      </c>
      <c r="K275" s="158">
        <v>650</v>
      </c>
      <c r="L275" s="32" t="s">
        <v>66</v>
      </c>
    </row>
    <row r="276" spans="1:12" ht="27" customHeight="1">
      <c r="A276" s="17" t="s">
        <v>655</v>
      </c>
      <c r="B276" s="41" t="s">
        <v>62</v>
      </c>
      <c r="C276" s="13" t="s">
        <v>50</v>
      </c>
      <c r="D276" s="27" t="s">
        <v>542</v>
      </c>
      <c r="E276" s="6" t="s">
        <v>61</v>
      </c>
      <c r="F276" s="20">
        <f t="shared" si="52"/>
        <v>0</v>
      </c>
      <c r="G276" s="20"/>
      <c r="H276" s="20"/>
      <c r="I276" s="20"/>
      <c r="J276" s="20"/>
      <c r="K276" s="20"/>
      <c r="L276" s="41" t="s">
        <v>67</v>
      </c>
    </row>
    <row r="277" spans="1:12" ht="26.25" customHeight="1">
      <c r="A277" s="228"/>
      <c r="B277" s="221"/>
      <c r="C277" s="231"/>
      <c r="D277" s="222"/>
      <c r="E277" s="6" t="s">
        <v>11</v>
      </c>
      <c r="F277" s="20">
        <f t="shared" si="52"/>
        <v>7000</v>
      </c>
      <c r="G277" s="6">
        <v>0</v>
      </c>
      <c r="H277" s="6">
        <v>0</v>
      </c>
      <c r="I277" s="6">
        <v>0</v>
      </c>
      <c r="J277" s="6">
        <v>3000</v>
      </c>
      <c r="K277" s="6">
        <v>4000</v>
      </c>
      <c r="L277" s="61"/>
    </row>
    <row r="278" spans="1:12" ht="24.75" customHeight="1">
      <c r="A278" s="228"/>
      <c r="B278" s="186"/>
      <c r="C278" s="231"/>
      <c r="D278" s="184"/>
      <c r="E278" s="6" t="s">
        <v>16</v>
      </c>
      <c r="F278" s="20">
        <f t="shared" si="52"/>
        <v>10560</v>
      </c>
      <c r="G278" s="48">
        <v>2560</v>
      </c>
      <c r="H278" s="48">
        <v>0</v>
      </c>
      <c r="I278" s="48">
        <v>0</v>
      </c>
      <c r="J278" s="48">
        <v>3000</v>
      </c>
      <c r="K278" s="48">
        <v>5000</v>
      </c>
      <c r="L278" s="32"/>
    </row>
    <row r="279" spans="1:12" ht="34.5" customHeight="1">
      <c r="A279" s="27" t="s">
        <v>656</v>
      </c>
      <c r="B279" s="61" t="s">
        <v>63</v>
      </c>
      <c r="C279" s="43" t="s">
        <v>50</v>
      </c>
      <c r="D279" s="27" t="s">
        <v>542</v>
      </c>
      <c r="E279" s="80" t="s">
        <v>11</v>
      </c>
      <c r="F279" s="20">
        <f t="shared" si="52"/>
        <v>800</v>
      </c>
      <c r="G279" s="28">
        <v>0</v>
      </c>
      <c r="H279" s="34">
        <v>0</v>
      </c>
      <c r="I279" s="34">
        <v>0</v>
      </c>
      <c r="J279" s="34">
        <v>250</v>
      </c>
      <c r="K279" s="99">
        <v>550</v>
      </c>
      <c r="L279" s="41" t="s">
        <v>68</v>
      </c>
    </row>
    <row r="280" spans="1:12" ht="31.5" customHeight="1">
      <c r="A280" s="33" t="s">
        <v>665</v>
      </c>
      <c r="B280" s="32"/>
      <c r="C280" s="45"/>
      <c r="D280" s="33"/>
      <c r="E280" s="13" t="s">
        <v>16</v>
      </c>
      <c r="F280" s="6">
        <f t="shared" si="52"/>
        <v>800</v>
      </c>
      <c r="G280" s="44">
        <v>0</v>
      </c>
      <c r="H280" s="27">
        <v>0</v>
      </c>
      <c r="I280" s="27">
        <v>0</v>
      </c>
      <c r="J280" s="27">
        <v>250</v>
      </c>
      <c r="K280" s="43">
        <v>550</v>
      </c>
      <c r="L280" s="32"/>
    </row>
    <row r="281" spans="1:12" ht="27" customHeight="1">
      <c r="A281" s="27" t="s">
        <v>657</v>
      </c>
      <c r="B281" s="29" t="s">
        <v>543</v>
      </c>
      <c r="C281" s="27" t="s">
        <v>50</v>
      </c>
      <c r="D281" s="13" t="s">
        <v>60</v>
      </c>
      <c r="E281" s="6" t="s">
        <v>11</v>
      </c>
      <c r="F281" s="6">
        <f t="shared" si="52"/>
        <v>900</v>
      </c>
      <c r="G281" s="6">
        <v>0</v>
      </c>
      <c r="H281" s="6">
        <v>0</v>
      </c>
      <c r="I281" s="6">
        <v>0</v>
      </c>
      <c r="J281" s="6">
        <v>400</v>
      </c>
      <c r="K281" s="6">
        <v>500</v>
      </c>
      <c r="L281" s="1" t="s">
        <v>69</v>
      </c>
    </row>
    <row r="282" spans="1:12" ht="27.75" customHeight="1">
      <c r="A282" s="47" t="s">
        <v>662</v>
      </c>
      <c r="B282" s="29" t="s">
        <v>544</v>
      </c>
      <c r="C282" s="47"/>
      <c r="D282" s="13"/>
      <c r="E282" s="27" t="s">
        <v>16</v>
      </c>
      <c r="F282" s="27">
        <f t="shared" si="52"/>
        <v>1010</v>
      </c>
      <c r="G282" s="42">
        <v>50</v>
      </c>
      <c r="H282" s="42">
        <v>0</v>
      </c>
      <c r="I282" s="42">
        <v>60</v>
      </c>
      <c r="J282" s="42">
        <v>400</v>
      </c>
      <c r="K282" s="42">
        <v>500</v>
      </c>
      <c r="L282" s="1"/>
    </row>
    <row r="283" spans="1:12" ht="39.75" customHeight="1">
      <c r="A283" s="33" t="s">
        <v>663</v>
      </c>
      <c r="B283" s="29"/>
      <c r="C283" s="47"/>
      <c r="D283" s="13"/>
      <c r="E283" s="27" t="s">
        <v>381</v>
      </c>
      <c r="F283" s="27">
        <f t="shared" si="52"/>
        <v>200</v>
      </c>
      <c r="G283" s="42"/>
      <c r="H283" s="42"/>
      <c r="I283" s="42">
        <v>200</v>
      </c>
      <c r="J283" s="42"/>
      <c r="K283" s="42"/>
      <c r="L283" s="29"/>
    </row>
    <row r="284" spans="1:12" ht="60" customHeight="1">
      <c r="A284" s="6" t="s">
        <v>658</v>
      </c>
      <c r="B284" s="15" t="s">
        <v>545</v>
      </c>
      <c r="C284" s="6" t="s">
        <v>76</v>
      </c>
      <c r="D284" s="6" t="s">
        <v>542</v>
      </c>
      <c r="E284" s="6" t="s">
        <v>16</v>
      </c>
      <c r="F284" s="6">
        <f>SUM(G284:K284)</f>
        <v>95</v>
      </c>
      <c r="G284" s="20"/>
      <c r="H284" s="20">
        <v>65</v>
      </c>
      <c r="I284" s="20">
        <v>30</v>
      </c>
      <c r="J284" s="20"/>
      <c r="K284" s="20"/>
      <c r="L284" s="15" t="s">
        <v>70</v>
      </c>
    </row>
    <row r="285" spans="1:12" ht="110.25" customHeight="1">
      <c r="A285" s="27" t="s">
        <v>659</v>
      </c>
      <c r="B285" s="41" t="s">
        <v>546</v>
      </c>
      <c r="C285" s="27" t="s">
        <v>76</v>
      </c>
      <c r="D285" s="27" t="s">
        <v>547</v>
      </c>
      <c r="E285" s="6" t="s">
        <v>16</v>
      </c>
      <c r="F285" s="6">
        <f>SUM(G285:K285)</f>
        <v>520</v>
      </c>
      <c r="G285" s="20"/>
      <c r="H285" s="20">
        <v>250</v>
      </c>
      <c r="I285" s="20">
        <v>270</v>
      </c>
      <c r="J285" s="20"/>
      <c r="K285" s="20"/>
      <c r="L285" s="15" t="s">
        <v>548</v>
      </c>
    </row>
    <row r="286" spans="1:12" ht="37.5" customHeight="1">
      <c r="A286" s="43" t="s">
        <v>660</v>
      </c>
      <c r="B286" s="74" t="s">
        <v>81</v>
      </c>
      <c r="C286" s="27" t="s">
        <v>106</v>
      </c>
      <c r="D286" s="25" t="s">
        <v>299</v>
      </c>
      <c r="E286" s="6" t="s">
        <v>16</v>
      </c>
      <c r="F286" s="6">
        <f t="shared" si="52"/>
        <v>12129</v>
      </c>
      <c r="G286" s="28">
        <v>100</v>
      </c>
      <c r="H286" s="34"/>
      <c r="I286" s="34">
        <v>12029</v>
      </c>
      <c r="J286" s="34"/>
      <c r="K286" s="34"/>
      <c r="L286" s="61"/>
    </row>
    <row r="287" spans="1:12" ht="27.75" customHeight="1" hidden="1">
      <c r="A287" s="75"/>
      <c r="B287" s="153"/>
      <c r="C287" s="47"/>
      <c r="D287" s="44"/>
      <c r="E287" s="6"/>
      <c r="F287" s="6">
        <f t="shared" si="52"/>
        <v>0</v>
      </c>
      <c r="G287" s="26"/>
      <c r="H287" s="20"/>
      <c r="I287" s="20"/>
      <c r="J287" s="20"/>
      <c r="K287" s="84"/>
      <c r="L287" s="41"/>
    </row>
    <row r="288" spans="1:12" ht="27.75" customHeight="1" hidden="1">
      <c r="A288" s="75"/>
      <c r="B288" s="153"/>
      <c r="C288" s="47"/>
      <c r="D288" s="23"/>
      <c r="E288" s="6"/>
      <c r="F288" s="6">
        <f t="shared" si="52"/>
        <v>0</v>
      </c>
      <c r="G288" s="26"/>
      <c r="H288" s="20"/>
      <c r="I288" s="20"/>
      <c r="J288" s="20"/>
      <c r="K288" s="84"/>
      <c r="L288" s="61"/>
    </row>
    <row r="289" spans="1:12" ht="27.75" customHeight="1" hidden="1">
      <c r="A289" s="75"/>
      <c r="B289" s="153"/>
      <c r="C289" s="47"/>
      <c r="D289" s="44"/>
      <c r="E289" s="6"/>
      <c r="F289" s="6">
        <f t="shared" si="52"/>
        <v>0</v>
      </c>
      <c r="G289" s="26"/>
      <c r="H289" s="20"/>
      <c r="I289" s="20"/>
      <c r="J289" s="20"/>
      <c r="K289" s="84"/>
      <c r="L289" s="41"/>
    </row>
    <row r="290" spans="1:12" ht="27.75" customHeight="1" hidden="1">
      <c r="A290" s="75"/>
      <c r="B290" s="153"/>
      <c r="C290" s="47"/>
      <c r="D290" s="38"/>
      <c r="E290" s="6"/>
      <c r="F290" s="6">
        <f t="shared" si="52"/>
        <v>0</v>
      </c>
      <c r="G290" s="26"/>
      <c r="H290" s="20"/>
      <c r="I290" s="20"/>
      <c r="J290" s="20"/>
      <c r="K290" s="20"/>
      <c r="L290" s="32"/>
    </row>
    <row r="291" spans="1:12" ht="27.75" customHeight="1">
      <c r="A291" s="45" t="s">
        <v>666</v>
      </c>
      <c r="B291" s="79"/>
      <c r="C291" s="33"/>
      <c r="D291" s="38"/>
      <c r="E291" s="6" t="s">
        <v>11</v>
      </c>
      <c r="F291" s="6">
        <f t="shared" si="52"/>
        <v>4200</v>
      </c>
      <c r="G291" s="26"/>
      <c r="H291" s="20"/>
      <c r="I291" s="20">
        <v>4200</v>
      </c>
      <c r="J291" s="20"/>
      <c r="K291" s="20"/>
      <c r="L291" s="32"/>
    </row>
    <row r="292" spans="1:12" ht="51.75" customHeight="1">
      <c r="A292" s="33" t="s">
        <v>661</v>
      </c>
      <c r="B292" s="32" t="s">
        <v>274</v>
      </c>
      <c r="C292" s="33">
        <v>2012</v>
      </c>
      <c r="D292" s="6" t="s">
        <v>299</v>
      </c>
      <c r="E292" s="6" t="s">
        <v>16</v>
      </c>
      <c r="F292" s="6">
        <f>SUM(G292:K292)</f>
        <v>1000</v>
      </c>
      <c r="G292" s="20"/>
      <c r="H292" s="20">
        <v>0</v>
      </c>
      <c r="I292" s="20">
        <v>0</v>
      </c>
      <c r="J292" s="20">
        <v>1000</v>
      </c>
      <c r="K292" s="20"/>
      <c r="L292" s="15"/>
    </row>
    <row r="293" spans="1:12" ht="46.5" customHeight="1">
      <c r="A293" s="6" t="s">
        <v>667</v>
      </c>
      <c r="B293" s="15" t="s">
        <v>97</v>
      </c>
      <c r="C293" s="6" t="s">
        <v>85</v>
      </c>
      <c r="D293" s="6" t="s">
        <v>509</v>
      </c>
      <c r="E293" s="6" t="s">
        <v>16</v>
      </c>
      <c r="F293" s="6">
        <f>SUM(G293:K293)</f>
        <v>399</v>
      </c>
      <c r="G293" s="20">
        <v>0</v>
      </c>
      <c r="H293" s="20">
        <v>0</v>
      </c>
      <c r="I293" s="20">
        <v>0</v>
      </c>
      <c r="J293" s="20">
        <v>190</v>
      </c>
      <c r="K293" s="20">
        <v>209</v>
      </c>
      <c r="L293" s="29"/>
    </row>
    <row r="294" spans="1:12" ht="27.75" customHeight="1">
      <c r="A294" s="6" t="s">
        <v>668</v>
      </c>
      <c r="B294" s="15" t="s">
        <v>549</v>
      </c>
      <c r="C294" s="6">
        <v>2010</v>
      </c>
      <c r="D294" s="6" t="s">
        <v>550</v>
      </c>
      <c r="E294" s="6" t="s">
        <v>10</v>
      </c>
      <c r="F294" s="6">
        <f>SUM(G294:K294)</f>
        <v>60</v>
      </c>
      <c r="G294" s="20"/>
      <c r="H294" s="20">
        <v>60</v>
      </c>
      <c r="I294" s="20"/>
      <c r="J294" s="20"/>
      <c r="K294" s="20"/>
      <c r="L294" s="29"/>
    </row>
    <row r="295" spans="1:12" ht="82.5" customHeight="1">
      <c r="A295" s="6" t="s">
        <v>669</v>
      </c>
      <c r="B295" s="15" t="s">
        <v>551</v>
      </c>
      <c r="C295" s="6">
        <v>2011</v>
      </c>
      <c r="D295" s="13" t="s">
        <v>552</v>
      </c>
      <c r="E295" s="6" t="s">
        <v>16</v>
      </c>
      <c r="F295" s="6">
        <f>SUM(G295:K295)</f>
        <v>550</v>
      </c>
      <c r="G295" s="20"/>
      <c r="H295" s="20"/>
      <c r="I295" s="20">
        <v>550</v>
      </c>
      <c r="J295" s="20"/>
      <c r="K295" s="20"/>
      <c r="L295" s="29"/>
    </row>
    <row r="296" spans="1:12" ht="15.75">
      <c r="A296" s="6" t="s">
        <v>670</v>
      </c>
      <c r="B296" s="10" t="s">
        <v>29</v>
      </c>
      <c r="C296" s="6"/>
      <c r="D296" s="6"/>
      <c r="E296" s="6"/>
      <c r="F296" s="19">
        <f aca="true" t="shared" si="53" ref="F296:K296">SUM(F273:F295)</f>
        <v>43233</v>
      </c>
      <c r="G296" s="19">
        <f t="shared" si="53"/>
        <v>2810</v>
      </c>
      <c r="H296" s="19">
        <f t="shared" si="53"/>
        <v>415</v>
      </c>
      <c r="I296" s="19">
        <f t="shared" si="53"/>
        <v>17339</v>
      </c>
      <c r="J296" s="19">
        <f t="shared" si="53"/>
        <v>9790</v>
      </c>
      <c r="K296" s="19">
        <f t="shared" si="53"/>
        <v>12879</v>
      </c>
      <c r="L296" s="95"/>
    </row>
    <row r="297" spans="1:12" ht="25.5">
      <c r="A297" s="6" t="s">
        <v>671</v>
      </c>
      <c r="B297" s="15" t="s">
        <v>8</v>
      </c>
      <c r="C297" s="6"/>
      <c r="D297" s="6"/>
      <c r="E297" s="6"/>
      <c r="F297" s="96">
        <f aca="true" t="shared" si="54" ref="F297:K297">SUM(F298:F301)</f>
        <v>43233</v>
      </c>
      <c r="G297" s="96">
        <f t="shared" si="54"/>
        <v>2810</v>
      </c>
      <c r="H297" s="96">
        <f t="shared" si="54"/>
        <v>415</v>
      </c>
      <c r="I297" s="96">
        <f t="shared" si="54"/>
        <v>17339</v>
      </c>
      <c r="J297" s="96">
        <f t="shared" si="54"/>
        <v>9790</v>
      </c>
      <c r="K297" s="96">
        <f t="shared" si="54"/>
        <v>12879</v>
      </c>
      <c r="L297" s="95"/>
    </row>
    <row r="298" spans="1:12" ht="25.5">
      <c r="A298" s="6" t="s">
        <v>672</v>
      </c>
      <c r="B298" s="15" t="s">
        <v>71</v>
      </c>
      <c r="C298" s="6"/>
      <c r="D298" s="6"/>
      <c r="E298" s="6"/>
      <c r="F298" s="97">
        <f aca="true" t="shared" si="55" ref="F298:K298">SUM(F273)</f>
        <v>618</v>
      </c>
      <c r="G298" s="97">
        <f t="shared" si="55"/>
        <v>70</v>
      </c>
      <c r="H298" s="97">
        <f t="shared" si="55"/>
        <v>28</v>
      </c>
      <c r="I298" s="97">
        <f t="shared" si="55"/>
        <v>0</v>
      </c>
      <c r="J298" s="97">
        <f t="shared" si="55"/>
        <v>250</v>
      </c>
      <c r="K298" s="97">
        <f t="shared" si="55"/>
        <v>270</v>
      </c>
      <c r="L298" s="95"/>
    </row>
    <row r="299" spans="1:12" ht="25.5">
      <c r="A299" s="6" t="s">
        <v>673</v>
      </c>
      <c r="B299" s="15" t="s">
        <v>14</v>
      </c>
      <c r="C299" s="6"/>
      <c r="D299" s="6"/>
      <c r="E299" s="6"/>
      <c r="F299" s="20">
        <f aca="true" t="shared" si="56" ref="F299:K299">SUM(F274,F277,F279,F281,F291)</f>
        <v>14100</v>
      </c>
      <c r="G299" s="20">
        <f t="shared" si="56"/>
        <v>0</v>
      </c>
      <c r="H299" s="20">
        <f t="shared" si="56"/>
        <v>0</v>
      </c>
      <c r="I299" s="20">
        <f t="shared" si="56"/>
        <v>4200</v>
      </c>
      <c r="J299" s="20">
        <f t="shared" si="56"/>
        <v>4200</v>
      </c>
      <c r="K299" s="20">
        <f t="shared" si="56"/>
        <v>5700</v>
      </c>
      <c r="L299" s="95"/>
    </row>
    <row r="300" spans="1:12" ht="25.5">
      <c r="A300" s="6" t="s">
        <v>674</v>
      </c>
      <c r="B300" s="15" t="s">
        <v>18</v>
      </c>
      <c r="C300" s="6"/>
      <c r="D300" s="6"/>
      <c r="E300" s="6"/>
      <c r="F300" s="20">
        <f aca="true" t="shared" si="57" ref="F300:K300">SUM(F275,F278,F280,F282,F284+F286+F293+F292+F285+F295)</f>
        <v>28255</v>
      </c>
      <c r="G300" s="20">
        <f t="shared" si="57"/>
        <v>2740</v>
      </c>
      <c r="H300" s="20">
        <f t="shared" si="57"/>
        <v>327</v>
      </c>
      <c r="I300" s="20">
        <f t="shared" si="57"/>
        <v>12939</v>
      </c>
      <c r="J300" s="20">
        <f t="shared" si="57"/>
        <v>5340</v>
      </c>
      <c r="K300" s="20">
        <f t="shared" si="57"/>
        <v>6909</v>
      </c>
      <c r="L300" s="95"/>
    </row>
    <row r="301" spans="1:12" ht="25.5">
      <c r="A301" s="6" t="s">
        <v>675</v>
      </c>
      <c r="B301" s="15" t="s">
        <v>19</v>
      </c>
      <c r="C301" s="6"/>
      <c r="D301" s="6"/>
      <c r="E301" s="6"/>
      <c r="F301" s="6">
        <f aca="true" t="shared" si="58" ref="F301:K301">SUM(F294,F283)</f>
        <v>260</v>
      </c>
      <c r="G301" s="6">
        <f t="shared" si="58"/>
        <v>0</v>
      </c>
      <c r="H301" s="6">
        <f t="shared" si="58"/>
        <v>60</v>
      </c>
      <c r="I301" s="6">
        <f t="shared" si="58"/>
        <v>200</v>
      </c>
      <c r="J301" s="6">
        <f t="shared" si="58"/>
        <v>0</v>
      </c>
      <c r="K301" s="6">
        <f t="shared" si="58"/>
        <v>0</v>
      </c>
      <c r="L301" s="15"/>
    </row>
    <row r="302" spans="1:13" ht="19.5" customHeight="1">
      <c r="A302" s="167" t="s">
        <v>255</v>
      </c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8"/>
    </row>
    <row r="303" spans="1:12" ht="42.75" customHeight="1" hidden="1">
      <c r="A303" s="199"/>
      <c r="B303" s="173"/>
      <c r="C303" s="174"/>
      <c r="D303" s="6"/>
      <c r="E303" s="174"/>
      <c r="F303" s="174"/>
      <c r="G303" s="6"/>
      <c r="H303" s="6"/>
      <c r="I303" s="6"/>
      <c r="J303" s="6"/>
      <c r="K303" s="6"/>
      <c r="L303" s="173"/>
    </row>
    <row r="304" spans="1:12" ht="12.75" hidden="1">
      <c r="A304" s="199"/>
      <c r="B304" s="173"/>
      <c r="C304" s="174"/>
      <c r="D304" s="6"/>
      <c r="E304" s="174"/>
      <c r="F304" s="174"/>
      <c r="G304" s="6"/>
      <c r="H304" s="6"/>
      <c r="I304" s="6"/>
      <c r="J304" s="6"/>
      <c r="K304" s="6"/>
      <c r="L304" s="173"/>
    </row>
    <row r="305" spans="1:12" ht="18.75" customHeight="1" hidden="1">
      <c r="A305" s="187"/>
      <c r="B305" s="185"/>
      <c r="C305" s="6"/>
      <c r="D305" s="183"/>
      <c r="E305" s="183"/>
      <c r="F305" s="6"/>
      <c r="G305" s="6"/>
      <c r="H305" s="6"/>
      <c r="I305" s="6"/>
      <c r="J305" s="6"/>
      <c r="K305" s="6"/>
      <c r="L305" s="185"/>
    </row>
    <row r="306" spans="1:12" ht="12.75" customHeight="1" hidden="1">
      <c r="A306" s="188"/>
      <c r="B306" s="186"/>
      <c r="C306" s="6"/>
      <c r="D306" s="184"/>
      <c r="E306" s="184"/>
      <c r="F306" s="6"/>
      <c r="G306" s="6"/>
      <c r="H306" s="6"/>
      <c r="I306" s="6"/>
      <c r="J306" s="6"/>
      <c r="K306" s="6"/>
      <c r="L306" s="186"/>
    </row>
    <row r="307" spans="1:12" ht="15.75" hidden="1">
      <c r="A307" s="5"/>
      <c r="B307" s="10"/>
      <c r="C307" s="6"/>
      <c r="D307" s="6"/>
      <c r="E307" s="6"/>
      <c r="F307" s="16"/>
      <c r="G307" s="16"/>
      <c r="H307" s="16"/>
      <c r="I307" s="16"/>
      <c r="J307" s="16"/>
      <c r="K307" s="16"/>
      <c r="L307" s="95"/>
    </row>
    <row r="308" spans="1:12" ht="15.75" hidden="1">
      <c r="A308" s="5"/>
      <c r="B308" s="15"/>
      <c r="C308" s="6"/>
      <c r="D308" s="6"/>
      <c r="E308" s="6"/>
      <c r="F308" s="6"/>
      <c r="G308" s="6"/>
      <c r="H308" s="6"/>
      <c r="I308" s="6"/>
      <c r="J308" s="6"/>
      <c r="K308" s="6"/>
      <c r="L308" s="15"/>
    </row>
    <row r="309" spans="1:12" ht="51.75" customHeight="1">
      <c r="A309" s="154" t="s">
        <v>570</v>
      </c>
      <c r="B309" s="15" t="s">
        <v>252</v>
      </c>
      <c r="C309" s="6" t="s">
        <v>77</v>
      </c>
      <c r="D309" s="6" t="s">
        <v>75</v>
      </c>
      <c r="E309" s="6" t="s">
        <v>16</v>
      </c>
      <c r="F309" s="6">
        <f>SUM(G309:K309)</f>
        <v>323</v>
      </c>
      <c r="G309" s="6">
        <v>163</v>
      </c>
      <c r="H309" s="6">
        <v>160</v>
      </c>
      <c r="I309" s="6">
        <v>0</v>
      </c>
      <c r="J309" s="6">
        <v>0</v>
      </c>
      <c r="K309" s="6">
        <v>0</v>
      </c>
      <c r="L309" s="15"/>
    </row>
    <row r="310" spans="1:12" ht="40.5" customHeight="1">
      <c r="A310" s="6" t="s">
        <v>571</v>
      </c>
      <c r="B310" s="15" t="s">
        <v>267</v>
      </c>
      <c r="C310" s="6" t="s">
        <v>50</v>
      </c>
      <c r="D310" s="6" t="s">
        <v>75</v>
      </c>
      <c r="E310" s="6" t="s">
        <v>16</v>
      </c>
      <c r="F310" s="6">
        <f>SUM(G310:K310)</f>
        <v>298</v>
      </c>
      <c r="G310" s="6">
        <v>0</v>
      </c>
      <c r="H310" s="6">
        <v>58</v>
      </c>
      <c r="I310" s="6">
        <v>0</v>
      </c>
      <c r="J310" s="6">
        <v>120</v>
      </c>
      <c r="K310" s="6">
        <v>120</v>
      </c>
      <c r="L310" s="15"/>
    </row>
    <row r="311" spans="1:12" ht="49.5" customHeight="1">
      <c r="A311" s="6" t="s">
        <v>572</v>
      </c>
      <c r="B311" s="15" t="s">
        <v>253</v>
      </c>
      <c r="C311" s="6" t="s">
        <v>50</v>
      </c>
      <c r="D311" s="6" t="s">
        <v>75</v>
      </c>
      <c r="E311" s="6" t="s">
        <v>16</v>
      </c>
      <c r="F311" s="6">
        <f>SUM(G311:K311)</f>
        <v>370</v>
      </c>
      <c r="G311" s="6">
        <v>20</v>
      </c>
      <c r="H311" s="6">
        <v>50</v>
      </c>
      <c r="I311" s="6">
        <v>0</v>
      </c>
      <c r="J311" s="6">
        <v>150</v>
      </c>
      <c r="K311" s="6">
        <v>150</v>
      </c>
      <c r="L311" s="15" t="s">
        <v>277</v>
      </c>
    </row>
    <row r="312" spans="1:12" ht="56.25" customHeight="1">
      <c r="A312" s="6" t="s">
        <v>573</v>
      </c>
      <c r="B312" s="15" t="s">
        <v>553</v>
      </c>
      <c r="C312" s="6">
        <v>2010</v>
      </c>
      <c r="D312" s="6" t="s">
        <v>75</v>
      </c>
      <c r="E312" s="6" t="s">
        <v>16</v>
      </c>
      <c r="F312" s="6">
        <f>SUM(G312:K312)</f>
        <v>10</v>
      </c>
      <c r="G312" s="6"/>
      <c r="H312" s="6">
        <v>10</v>
      </c>
      <c r="I312" s="6"/>
      <c r="J312" s="6"/>
      <c r="K312" s="6"/>
      <c r="L312" s="15"/>
    </row>
    <row r="313" spans="1:12" ht="48" customHeight="1">
      <c r="A313" s="6" t="s">
        <v>574</v>
      </c>
      <c r="B313" s="15" t="s">
        <v>554</v>
      </c>
      <c r="C313" s="6">
        <v>2010</v>
      </c>
      <c r="D313" s="6" t="s">
        <v>75</v>
      </c>
      <c r="E313" s="6" t="s">
        <v>16</v>
      </c>
      <c r="F313" s="6">
        <f>SUM(G313:K313)</f>
        <v>22</v>
      </c>
      <c r="G313" s="6"/>
      <c r="H313" s="6">
        <v>22</v>
      </c>
      <c r="I313" s="6"/>
      <c r="J313" s="6"/>
      <c r="K313" s="6"/>
      <c r="L313" s="15"/>
    </row>
    <row r="314" spans="1:12" ht="73.5" customHeight="1">
      <c r="A314" s="6" t="s">
        <v>575</v>
      </c>
      <c r="B314" s="15" t="s">
        <v>555</v>
      </c>
      <c r="C314" s="6" t="s">
        <v>50</v>
      </c>
      <c r="D314" s="6" t="s">
        <v>556</v>
      </c>
      <c r="E314" s="6" t="s">
        <v>557</v>
      </c>
      <c r="F314" s="6"/>
      <c r="G314" s="6"/>
      <c r="H314" s="6"/>
      <c r="I314" s="6"/>
      <c r="J314" s="6"/>
      <c r="K314" s="6"/>
      <c r="L314" s="15" t="s">
        <v>560</v>
      </c>
    </row>
    <row r="315" spans="1:12" ht="65.25" customHeight="1">
      <c r="A315" s="6" t="s">
        <v>576</v>
      </c>
      <c r="B315" s="15" t="s">
        <v>558</v>
      </c>
      <c r="C315" s="6" t="s">
        <v>50</v>
      </c>
      <c r="D315" s="6" t="s">
        <v>559</v>
      </c>
      <c r="E315" s="6" t="s">
        <v>557</v>
      </c>
      <c r="F315" s="6"/>
      <c r="G315" s="6"/>
      <c r="H315" s="6"/>
      <c r="I315" s="6"/>
      <c r="J315" s="6"/>
      <c r="K315" s="6"/>
      <c r="L315" s="15" t="s">
        <v>561</v>
      </c>
    </row>
    <row r="316" spans="1:12" ht="56.25" customHeight="1">
      <c r="A316" s="6" t="s">
        <v>577</v>
      </c>
      <c r="B316" s="15" t="s">
        <v>562</v>
      </c>
      <c r="C316" s="6" t="s">
        <v>50</v>
      </c>
      <c r="D316" s="6" t="s">
        <v>565</v>
      </c>
      <c r="E316" s="6" t="s">
        <v>557</v>
      </c>
      <c r="F316" s="6"/>
      <c r="G316" s="6"/>
      <c r="H316" s="6"/>
      <c r="I316" s="6"/>
      <c r="J316" s="6"/>
      <c r="K316" s="6"/>
      <c r="L316" s="15" t="s">
        <v>563</v>
      </c>
    </row>
    <row r="317" spans="1:12" ht="38.25" customHeight="1">
      <c r="A317" s="6" t="s">
        <v>578</v>
      </c>
      <c r="B317" s="15" t="s">
        <v>564</v>
      </c>
      <c r="C317" s="6"/>
      <c r="D317" s="6" t="s">
        <v>566</v>
      </c>
      <c r="E317" s="6" t="s">
        <v>557</v>
      </c>
      <c r="F317" s="6"/>
      <c r="G317" s="6"/>
      <c r="H317" s="6"/>
      <c r="I317" s="6"/>
      <c r="J317" s="6"/>
      <c r="K317" s="6"/>
      <c r="L317" s="15"/>
    </row>
    <row r="318" spans="1:12" ht="15.75">
      <c r="A318" s="6" t="s">
        <v>579</v>
      </c>
      <c r="B318" s="10" t="s">
        <v>30</v>
      </c>
      <c r="C318" s="6"/>
      <c r="D318" s="6"/>
      <c r="E318" s="6"/>
      <c r="F318" s="16">
        <f aca="true" t="shared" si="59" ref="F318:K318">SUM(F309:F317)</f>
        <v>1023</v>
      </c>
      <c r="G318" s="16">
        <f t="shared" si="59"/>
        <v>183</v>
      </c>
      <c r="H318" s="16">
        <f t="shared" si="59"/>
        <v>300</v>
      </c>
      <c r="I318" s="16">
        <f t="shared" si="59"/>
        <v>0</v>
      </c>
      <c r="J318" s="16">
        <f t="shared" si="59"/>
        <v>270</v>
      </c>
      <c r="K318" s="16">
        <f t="shared" si="59"/>
        <v>270</v>
      </c>
      <c r="L318" s="15"/>
    </row>
    <row r="319" spans="1:12" ht="25.5">
      <c r="A319" s="6" t="s">
        <v>580</v>
      </c>
      <c r="B319" s="15" t="s">
        <v>8</v>
      </c>
      <c r="C319" s="6"/>
      <c r="D319" s="6"/>
      <c r="E319" s="6"/>
      <c r="F319" s="6"/>
      <c r="G319" s="6"/>
      <c r="H319" s="6"/>
      <c r="I319" s="6"/>
      <c r="J319" s="6"/>
      <c r="K319" s="6"/>
      <c r="L319" s="15"/>
    </row>
    <row r="320" spans="1:12" ht="18.75" customHeight="1">
      <c r="A320" s="6" t="s">
        <v>581</v>
      </c>
      <c r="B320" s="15" t="s">
        <v>18</v>
      </c>
      <c r="C320" s="6"/>
      <c r="D320" s="6"/>
      <c r="E320" s="6"/>
      <c r="F320" s="6">
        <f aca="true" t="shared" si="60" ref="F320:K320">SUM(F318)</f>
        <v>1023</v>
      </c>
      <c r="G320" s="6">
        <f t="shared" si="60"/>
        <v>183</v>
      </c>
      <c r="H320" s="6">
        <f t="shared" si="60"/>
        <v>300</v>
      </c>
      <c r="I320" s="6">
        <f t="shared" si="60"/>
        <v>0</v>
      </c>
      <c r="J320" s="6">
        <f t="shared" si="60"/>
        <v>270</v>
      </c>
      <c r="K320" s="6">
        <f t="shared" si="60"/>
        <v>270</v>
      </c>
      <c r="L320" s="15"/>
    </row>
    <row r="321" spans="1:13" ht="22.5" customHeight="1">
      <c r="A321" s="167" t="s">
        <v>256</v>
      </c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8"/>
    </row>
    <row r="322" spans="1:13" ht="81" customHeight="1">
      <c r="A322" s="6" t="s">
        <v>582</v>
      </c>
      <c r="B322" s="6" t="s">
        <v>268</v>
      </c>
      <c r="C322" s="6" t="s">
        <v>50</v>
      </c>
      <c r="D322" s="6" t="s">
        <v>148</v>
      </c>
      <c r="E322" s="6" t="s">
        <v>11</v>
      </c>
      <c r="F322" s="6">
        <f aca="true" t="shared" si="61" ref="F322:F336">SUM(G322:K322)</f>
        <v>58.9</v>
      </c>
      <c r="G322" s="6">
        <v>10.9</v>
      </c>
      <c r="H322" s="6">
        <v>12.5</v>
      </c>
      <c r="I322" s="6">
        <v>19.5</v>
      </c>
      <c r="J322" s="6">
        <v>8</v>
      </c>
      <c r="K322" s="6">
        <v>8</v>
      </c>
      <c r="L322" s="6" t="s">
        <v>153</v>
      </c>
      <c r="M322" s="8"/>
    </row>
    <row r="323" spans="1:13" ht="110.25" customHeight="1">
      <c r="A323" s="6" t="s">
        <v>583</v>
      </c>
      <c r="B323" s="6" t="s">
        <v>150</v>
      </c>
      <c r="C323" s="6" t="s">
        <v>50</v>
      </c>
      <c r="D323" s="6" t="s">
        <v>148</v>
      </c>
      <c r="E323" s="6" t="s">
        <v>11</v>
      </c>
      <c r="F323" s="6">
        <f>SUM(G323:K323)</f>
        <v>120</v>
      </c>
      <c r="G323" s="6">
        <v>87.7</v>
      </c>
      <c r="H323" s="6">
        <v>10</v>
      </c>
      <c r="I323" s="6">
        <v>10.3</v>
      </c>
      <c r="J323" s="6">
        <v>6</v>
      </c>
      <c r="K323" s="6">
        <v>6</v>
      </c>
      <c r="L323" s="6" t="s">
        <v>151</v>
      </c>
      <c r="M323" s="8"/>
    </row>
    <row r="324" spans="1:13" ht="41.25" customHeight="1">
      <c r="A324" s="6" t="s">
        <v>584</v>
      </c>
      <c r="B324" s="6" t="s">
        <v>149</v>
      </c>
      <c r="C324" s="6" t="s">
        <v>50</v>
      </c>
      <c r="D324" s="6" t="s">
        <v>148</v>
      </c>
      <c r="E324" s="6" t="s">
        <v>11</v>
      </c>
      <c r="F324" s="6">
        <f t="shared" si="61"/>
        <v>26445.7</v>
      </c>
      <c r="G324" s="6">
        <v>20298.7</v>
      </c>
      <c r="H324" s="6">
        <v>5265</v>
      </c>
      <c r="I324" s="6">
        <v>602</v>
      </c>
      <c r="J324" s="6">
        <v>140</v>
      </c>
      <c r="K324" s="6">
        <v>140</v>
      </c>
      <c r="L324" s="6" t="s">
        <v>152</v>
      </c>
      <c r="M324" s="8"/>
    </row>
    <row r="325" spans="1:13" ht="54" customHeight="1">
      <c r="A325" s="6" t="s">
        <v>585</v>
      </c>
      <c r="B325" s="6" t="s">
        <v>154</v>
      </c>
      <c r="C325" s="6" t="s">
        <v>50</v>
      </c>
      <c r="D325" s="6" t="s">
        <v>148</v>
      </c>
      <c r="E325" s="6" t="s">
        <v>11</v>
      </c>
      <c r="F325" s="6">
        <f t="shared" si="61"/>
        <v>228.8</v>
      </c>
      <c r="G325" s="6">
        <v>47.3</v>
      </c>
      <c r="H325" s="6">
        <v>39</v>
      </c>
      <c r="I325" s="6">
        <v>62.5</v>
      </c>
      <c r="J325" s="6">
        <v>40</v>
      </c>
      <c r="K325" s="6">
        <v>40</v>
      </c>
      <c r="L325" s="6" t="s">
        <v>567</v>
      </c>
      <c r="M325" s="8"/>
    </row>
    <row r="326" spans="1:13" ht="59.25" customHeight="1">
      <c r="A326" s="6" t="s">
        <v>586</v>
      </c>
      <c r="B326" s="6" t="s">
        <v>155</v>
      </c>
      <c r="C326" s="6" t="s">
        <v>50</v>
      </c>
      <c r="D326" s="6" t="s">
        <v>148</v>
      </c>
      <c r="E326" s="6" t="s">
        <v>11</v>
      </c>
      <c r="F326" s="6">
        <f t="shared" si="61"/>
        <v>1596.5</v>
      </c>
      <c r="G326" s="6">
        <v>469.5</v>
      </c>
      <c r="H326" s="6">
        <v>291.5</v>
      </c>
      <c r="I326" s="6">
        <v>195.5</v>
      </c>
      <c r="J326" s="6">
        <v>320</v>
      </c>
      <c r="K326" s="6">
        <v>320</v>
      </c>
      <c r="L326" s="6" t="s">
        <v>156</v>
      </c>
      <c r="M326" s="8"/>
    </row>
    <row r="327" spans="1:13" ht="45.75" customHeight="1">
      <c r="A327" s="6" t="s">
        <v>587</v>
      </c>
      <c r="B327" s="6" t="s">
        <v>157</v>
      </c>
      <c r="C327" s="6" t="s">
        <v>50</v>
      </c>
      <c r="D327" s="6" t="s">
        <v>148</v>
      </c>
      <c r="E327" s="6" t="s">
        <v>11</v>
      </c>
      <c r="F327" s="6">
        <f t="shared" si="61"/>
        <v>49.400000000000006</v>
      </c>
      <c r="G327" s="6">
        <v>9.8</v>
      </c>
      <c r="H327" s="6">
        <v>9.5</v>
      </c>
      <c r="I327" s="6">
        <v>8.9</v>
      </c>
      <c r="J327" s="6">
        <v>10.6</v>
      </c>
      <c r="K327" s="6">
        <v>10.6</v>
      </c>
      <c r="L327" s="6" t="s">
        <v>159</v>
      </c>
      <c r="M327" s="8"/>
    </row>
    <row r="328" spans="1:13" ht="57" customHeight="1">
      <c r="A328" s="6" t="s">
        <v>588</v>
      </c>
      <c r="B328" s="6" t="s">
        <v>158</v>
      </c>
      <c r="C328" s="6" t="s">
        <v>50</v>
      </c>
      <c r="D328" s="6" t="s">
        <v>148</v>
      </c>
      <c r="E328" s="6" t="s">
        <v>11</v>
      </c>
      <c r="F328" s="6">
        <f t="shared" si="61"/>
        <v>7212</v>
      </c>
      <c r="G328" s="6">
        <v>1956</v>
      </c>
      <c r="H328" s="6">
        <v>1092</v>
      </c>
      <c r="I328" s="6">
        <v>4157</v>
      </c>
      <c r="J328" s="6">
        <v>3.5</v>
      </c>
      <c r="K328" s="6">
        <v>3.5</v>
      </c>
      <c r="L328" s="6" t="s">
        <v>160</v>
      </c>
      <c r="M328" s="8"/>
    </row>
    <row r="329" spans="1:13" ht="67.5" customHeight="1">
      <c r="A329" s="6" t="s">
        <v>589</v>
      </c>
      <c r="B329" s="6" t="s">
        <v>161</v>
      </c>
      <c r="C329" s="6" t="s">
        <v>50</v>
      </c>
      <c r="D329" s="6" t="s">
        <v>148</v>
      </c>
      <c r="E329" s="6" t="s">
        <v>11</v>
      </c>
      <c r="F329" s="6">
        <f t="shared" si="61"/>
        <v>93.5</v>
      </c>
      <c r="G329" s="6">
        <v>21.4</v>
      </c>
      <c r="H329" s="6">
        <v>19.5</v>
      </c>
      <c r="I329" s="6">
        <v>19.6</v>
      </c>
      <c r="J329" s="6">
        <v>16.5</v>
      </c>
      <c r="K329" s="6">
        <v>16.5</v>
      </c>
      <c r="L329" s="6" t="s">
        <v>162</v>
      </c>
      <c r="M329" s="8"/>
    </row>
    <row r="330" spans="1:12" ht="27.75" customHeight="1">
      <c r="A330" s="6" t="s">
        <v>590</v>
      </c>
      <c r="B330" s="15" t="s">
        <v>163</v>
      </c>
      <c r="C330" s="6"/>
      <c r="D330" s="6" t="s">
        <v>148</v>
      </c>
      <c r="E330" s="6"/>
      <c r="F330" s="6">
        <f t="shared" si="61"/>
        <v>0</v>
      </c>
      <c r="G330" s="6"/>
      <c r="H330" s="6"/>
      <c r="I330" s="6"/>
      <c r="J330" s="6"/>
      <c r="K330" s="6"/>
      <c r="L330" s="15" t="s">
        <v>164</v>
      </c>
    </row>
    <row r="331" spans="1:12" ht="54" customHeight="1">
      <c r="A331" s="6" t="s">
        <v>591</v>
      </c>
      <c r="B331" s="15" t="s">
        <v>282</v>
      </c>
      <c r="C331" s="6" t="s">
        <v>50</v>
      </c>
      <c r="D331" s="6" t="s">
        <v>148</v>
      </c>
      <c r="E331" s="6"/>
      <c r="F331" s="6">
        <f t="shared" si="61"/>
        <v>358.75</v>
      </c>
      <c r="G331" s="6">
        <v>358.75</v>
      </c>
      <c r="H331" s="6"/>
      <c r="I331" s="6"/>
      <c r="J331" s="6"/>
      <c r="K331" s="6"/>
      <c r="L331" s="15" t="s">
        <v>165</v>
      </c>
    </row>
    <row r="332" spans="1:12" ht="36" customHeight="1">
      <c r="A332" s="6" t="s">
        <v>592</v>
      </c>
      <c r="B332" s="15" t="s">
        <v>166</v>
      </c>
      <c r="C332" s="6" t="s">
        <v>50</v>
      </c>
      <c r="D332" s="6" t="s">
        <v>148</v>
      </c>
      <c r="E332" s="6" t="s">
        <v>11</v>
      </c>
      <c r="F332" s="6">
        <f t="shared" si="61"/>
        <v>27.7</v>
      </c>
      <c r="G332" s="6">
        <v>3.2</v>
      </c>
      <c r="H332" s="6">
        <v>7</v>
      </c>
      <c r="I332" s="6">
        <v>3.5</v>
      </c>
      <c r="J332" s="6">
        <v>7</v>
      </c>
      <c r="K332" s="6">
        <v>7</v>
      </c>
      <c r="L332" s="15" t="s">
        <v>167</v>
      </c>
    </row>
    <row r="333" spans="1:12" ht="55.5" customHeight="1">
      <c r="A333" s="6" t="s">
        <v>593</v>
      </c>
      <c r="B333" s="15" t="s">
        <v>283</v>
      </c>
      <c r="C333" s="6" t="s">
        <v>50</v>
      </c>
      <c r="D333" s="6" t="s">
        <v>148</v>
      </c>
      <c r="E333" s="6" t="s">
        <v>11</v>
      </c>
      <c r="F333" s="6">
        <f t="shared" si="61"/>
        <v>7738</v>
      </c>
      <c r="G333" s="6">
        <v>1367</v>
      </c>
      <c r="H333" s="6">
        <v>3520</v>
      </c>
      <c r="I333" s="6">
        <v>1851</v>
      </c>
      <c r="J333" s="6">
        <v>500</v>
      </c>
      <c r="K333" s="6">
        <v>500</v>
      </c>
      <c r="L333" s="15" t="s">
        <v>168</v>
      </c>
    </row>
    <row r="334" spans="1:12" ht="45.75" customHeight="1">
      <c r="A334" s="6" t="s">
        <v>594</v>
      </c>
      <c r="B334" s="15" t="s">
        <v>169</v>
      </c>
      <c r="C334" s="6" t="s">
        <v>50</v>
      </c>
      <c r="D334" s="6" t="s">
        <v>148</v>
      </c>
      <c r="E334" s="6" t="s">
        <v>11</v>
      </c>
      <c r="F334" s="6">
        <f t="shared" si="61"/>
        <v>93.44</v>
      </c>
      <c r="G334" s="6">
        <v>10.24</v>
      </c>
      <c r="H334" s="6">
        <v>37</v>
      </c>
      <c r="I334" s="6">
        <v>26.2</v>
      </c>
      <c r="J334" s="6">
        <v>10</v>
      </c>
      <c r="K334" s="6">
        <v>10</v>
      </c>
      <c r="L334" s="15" t="s">
        <v>170</v>
      </c>
    </row>
    <row r="335" spans="1:12" ht="45.75" customHeight="1">
      <c r="A335" s="6" t="s">
        <v>595</v>
      </c>
      <c r="B335" s="15" t="s">
        <v>568</v>
      </c>
      <c r="C335" s="6">
        <v>2011</v>
      </c>
      <c r="D335" s="6" t="s">
        <v>148</v>
      </c>
      <c r="E335" s="6" t="s">
        <v>11</v>
      </c>
      <c r="F335" s="6">
        <f t="shared" si="61"/>
        <v>10</v>
      </c>
      <c r="G335" s="6"/>
      <c r="H335" s="6"/>
      <c r="I335" s="6">
        <v>10</v>
      </c>
      <c r="J335" s="6"/>
      <c r="K335" s="6"/>
      <c r="L335" s="15"/>
    </row>
    <row r="336" spans="1:12" ht="60.75" customHeight="1">
      <c r="A336" s="6" t="s">
        <v>596</v>
      </c>
      <c r="B336" s="15" t="s">
        <v>569</v>
      </c>
      <c r="C336" s="6">
        <v>2011</v>
      </c>
      <c r="D336" s="6" t="s">
        <v>148</v>
      </c>
      <c r="E336" s="6" t="s">
        <v>11</v>
      </c>
      <c r="F336" s="6">
        <f t="shared" si="61"/>
        <v>280</v>
      </c>
      <c r="G336" s="6"/>
      <c r="H336" s="6"/>
      <c r="I336" s="6">
        <v>280</v>
      </c>
      <c r="J336" s="6"/>
      <c r="K336" s="6"/>
      <c r="L336" s="15"/>
    </row>
    <row r="337" spans="1:12" ht="15.75">
      <c r="A337" s="6" t="s">
        <v>597</v>
      </c>
      <c r="B337" s="7" t="s">
        <v>257</v>
      </c>
      <c r="C337" s="6"/>
      <c r="D337" s="6"/>
      <c r="E337" s="6"/>
      <c r="F337" s="16">
        <f aca="true" t="shared" si="62" ref="F337:K337">SUM(F322:F336)</f>
        <v>44312.69</v>
      </c>
      <c r="G337" s="16">
        <f t="shared" si="62"/>
        <v>24640.49</v>
      </c>
      <c r="H337" s="16">
        <f t="shared" si="62"/>
        <v>10303</v>
      </c>
      <c r="I337" s="16">
        <f t="shared" si="62"/>
        <v>7246</v>
      </c>
      <c r="J337" s="16">
        <f t="shared" si="62"/>
        <v>1061.6</v>
      </c>
      <c r="K337" s="16">
        <f t="shared" si="62"/>
        <v>1061.6</v>
      </c>
      <c r="L337" s="15"/>
    </row>
    <row r="338" spans="1:12" ht="14.25" customHeight="1">
      <c r="A338" s="6" t="s">
        <v>598</v>
      </c>
      <c r="B338" s="15" t="s">
        <v>8</v>
      </c>
      <c r="C338" s="6"/>
      <c r="D338" s="6"/>
      <c r="E338" s="6"/>
      <c r="F338" s="16"/>
      <c r="G338" s="6"/>
      <c r="H338" s="6"/>
      <c r="I338" s="6"/>
      <c r="J338" s="6"/>
      <c r="K338" s="6"/>
      <c r="L338" s="15"/>
    </row>
    <row r="339" spans="1:12" ht="17.25" customHeight="1">
      <c r="A339" s="6" t="s">
        <v>599</v>
      </c>
      <c r="B339" s="15" t="s">
        <v>183</v>
      </c>
      <c r="C339" s="6"/>
      <c r="D339" s="6"/>
      <c r="E339" s="6"/>
      <c r="F339" s="6">
        <f aca="true" t="shared" si="63" ref="F339:K339">SUM(F337)</f>
        <v>44312.69</v>
      </c>
      <c r="G339" s="6">
        <f t="shared" si="63"/>
        <v>24640.49</v>
      </c>
      <c r="H339" s="6">
        <f t="shared" si="63"/>
        <v>10303</v>
      </c>
      <c r="I339" s="6">
        <f t="shared" si="63"/>
        <v>7246</v>
      </c>
      <c r="J339" s="6">
        <f t="shared" si="63"/>
        <v>1061.6</v>
      </c>
      <c r="K339" s="6">
        <f t="shared" si="63"/>
        <v>1061.6</v>
      </c>
      <c r="L339" s="15"/>
    </row>
    <row r="340" spans="1:12" ht="14.25" customHeight="1">
      <c r="A340" s="6" t="s">
        <v>600</v>
      </c>
      <c r="B340" s="15" t="s">
        <v>21</v>
      </c>
      <c r="C340" s="6"/>
      <c r="D340" s="6"/>
      <c r="E340" s="6"/>
      <c r="F340" s="6"/>
      <c r="G340" s="6"/>
      <c r="H340" s="6"/>
      <c r="I340" s="6"/>
      <c r="J340" s="6"/>
      <c r="K340" s="6"/>
      <c r="L340" s="15"/>
    </row>
    <row r="341" spans="1:12" ht="17.25" customHeight="1">
      <c r="A341" s="6" t="s">
        <v>601</v>
      </c>
      <c r="B341" s="15" t="s">
        <v>9</v>
      </c>
      <c r="C341" s="6"/>
      <c r="D341" s="6"/>
      <c r="E341" s="6"/>
      <c r="F341" s="6"/>
      <c r="G341" s="6"/>
      <c r="H341" s="6"/>
      <c r="I341" s="6"/>
      <c r="J341" s="6"/>
      <c r="K341" s="6"/>
      <c r="L341" s="15"/>
    </row>
    <row r="342" spans="1:13" ht="18" customHeight="1">
      <c r="A342" s="232" t="s">
        <v>259</v>
      </c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8"/>
    </row>
    <row r="343" spans="1:12" ht="35.25" customHeight="1">
      <c r="A343" s="6" t="s">
        <v>621</v>
      </c>
      <c r="B343" s="15" t="s">
        <v>178</v>
      </c>
      <c r="C343" s="6" t="s">
        <v>77</v>
      </c>
      <c r="D343" s="6" t="s">
        <v>179</v>
      </c>
      <c r="E343" s="6" t="s">
        <v>10</v>
      </c>
      <c r="F343" s="6">
        <f aca="true" t="shared" si="64" ref="F343:F351">SUM(G343:K343)</f>
        <v>97000</v>
      </c>
      <c r="G343" s="6">
        <v>48000</v>
      </c>
      <c r="H343" s="6">
        <v>49000</v>
      </c>
      <c r="I343" s="6"/>
      <c r="J343" s="6"/>
      <c r="K343" s="6"/>
      <c r="L343" s="31" t="s">
        <v>602</v>
      </c>
    </row>
    <row r="344" spans="1:12" ht="38.25" customHeight="1">
      <c r="A344" s="6" t="s">
        <v>622</v>
      </c>
      <c r="B344" s="15"/>
      <c r="C344" s="6" t="s">
        <v>77</v>
      </c>
      <c r="D344" s="6" t="s">
        <v>180</v>
      </c>
      <c r="E344" s="6" t="s">
        <v>10</v>
      </c>
      <c r="F344" s="6">
        <f t="shared" si="64"/>
        <v>45672</v>
      </c>
      <c r="G344" s="6">
        <v>24672</v>
      </c>
      <c r="H344" s="6">
        <v>21000</v>
      </c>
      <c r="I344" s="6"/>
      <c r="J344" s="6"/>
      <c r="K344" s="6"/>
      <c r="L344" s="31"/>
    </row>
    <row r="345" spans="1:12" ht="38.25" customHeight="1">
      <c r="A345" s="6" t="s">
        <v>623</v>
      </c>
      <c r="B345" s="15"/>
      <c r="C345" s="6" t="s">
        <v>77</v>
      </c>
      <c r="D345" s="6" t="s">
        <v>190</v>
      </c>
      <c r="E345" s="6" t="s">
        <v>10</v>
      </c>
      <c r="F345" s="6">
        <f t="shared" si="64"/>
        <v>44000</v>
      </c>
      <c r="G345" s="6">
        <v>21000</v>
      </c>
      <c r="H345" s="6">
        <v>23000</v>
      </c>
      <c r="I345" s="6"/>
      <c r="J345" s="6"/>
      <c r="K345" s="6"/>
      <c r="L345" s="31"/>
    </row>
    <row r="346" spans="1:12" ht="38.25" customHeight="1">
      <c r="A346" s="6" t="s">
        <v>624</v>
      </c>
      <c r="B346" s="15" t="s">
        <v>603</v>
      </c>
      <c r="C346" s="6" t="s">
        <v>185</v>
      </c>
      <c r="D346" s="6" t="s">
        <v>604</v>
      </c>
      <c r="E346" s="6" t="s">
        <v>10</v>
      </c>
      <c r="F346" s="6">
        <f>SUM(G346:K346)</f>
        <v>1966430</v>
      </c>
      <c r="G346" s="6"/>
      <c r="H346" s="6"/>
      <c r="I346" s="6">
        <v>632200</v>
      </c>
      <c r="J346" s="6">
        <v>652000</v>
      </c>
      <c r="K346" s="6">
        <v>682230</v>
      </c>
      <c r="L346" s="31"/>
    </row>
    <row r="347" spans="1:12" ht="38.25" customHeight="1">
      <c r="A347" s="6" t="s">
        <v>625</v>
      </c>
      <c r="B347" s="15" t="s">
        <v>605</v>
      </c>
      <c r="C347" s="6" t="s">
        <v>185</v>
      </c>
      <c r="D347" s="6" t="s">
        <v>606</v>
      </c>
      <c r="E347" s="6" t="s">
        <v>10</v>
      </c>
      <c r="F347" s="6">
        <f>SUM(G347:K347)</f>
        <v>91425</v>
      </c>
      <c r="G347" s="6"/>
      <c r="H347" s="6"/>
      <c r="I347" s="6">
        <v>29000</v>
      </c>
      <c r="J347" s="6">
        <v>30450</v>
      </c>
      <c r="K347" s="6">
        <v>31975</v>
      </c>
      <c r="L347" s="31"/>
    </row>
    <row r="348" spans="1:12" ht="38.25" customHeight="1">
      <c r="A348" s="6" t="s">
        <v>626</v>
      </c>
      <c r="B348" s="15" t="s">
        <v>607</v>
      </c>
      <c r="C348" s="6" t="s">
        <v>185</v>
      </c>
      <c r="D348" s="6" t="s">
        <v>608</v>
      </c>
      <c r="E348" s="6" t="s">
        <v>10</v>
      </c>
      <c r="F348" s="6">
        <f>SUM(G348:K348)</f>
        <v>91425</v>
      </c>
      <c r="G348" s="6"/>
      <c r="H348" s="6"/>
      <c r="I348" s="6">
        <v>29000</v>
      </c>
      <c r="J348" s="6">
        <v>30450</v>
      </c>
      <c r="K348" s="6">
        <v>31975</v>
      </c>
      <c r="L348" s="31"/>
    </row>
    <row r="349" spans="1:12" ht="36.75" customHeight="1">
      <c r="A349" s="6" t="s">
        <v>627</v>
      </c>
      <c r="B349" s="15" t="s">
        <v>181</v>
      </c>
      <c r="C349" s="6" t="s">
        <v>50</v>
      </c>
      <c r="D349" s="6" t="s">
        <v>609</v>
      </c>
      <c r="E349" s="6" t="s">
        <v>10</v>
      </c>
      <c r="F349" s="6">
        <f t="shared" si="64"/>
        <v>2150</v>
      </c>
      <c r="G349" s="6">
        <v>250</v>
      </c>
      <c r="H349" s="6">
        <v>400</v>
      </c>
      <c r="I349" s="6">
        <v>400</v>
      </c>
      <c r="J349" s="6">
        <v>500</v>
      </c>
      <c r="K349" s="6">
        <v>600</v>
      </c>
      <c r="L349" s="31" t="s">
        <v>191</v>
      </c>
    </row>
    <row r="350" spans="1:12" ht="24.75" customHeight="1">
      <c r="A350" s="6" t="s">
        <v>628</v>
      </c>
      <c r="B350" s="15" t="s">
        <v>182</v>
      </c>
      <c r="C350" s="6" t="s">
        <v>50</v>
      </c>
      <c r="D350" s="6" t="s">
        <v>180</v>
      </c>
      <c r="E350" s="6" t="s">
        <v>10</v>
      </c>
      <c r="F350" s="6">
        <f t="shared" si="64"/>
        <v>30</v>
      </c>
      <c r="G350" s="6">
        <v>10</v>
      </c>
      <c r="H350" s="6">
        <v>0</v>
      </c>
      <c r="I350" s="6">
        <v>0</v>
      </c>
      <c r="J350" s="6">
        <v>10</v>
      </c>
      <c r="K350" s="6">
        <v>10</v>
      </c>
      <c r="L350" s="31" t="s">
        <v>192</v>
      </c>
    </row>
    <row r="351" spans="1:12" ht="24.75" customHeight="1">
      <c r="A351" s="6" t="s">
        <v>629</v>
      </c>
      <c r="B351" s="15" t="s">
        <v>193</v>
      </c>
      <c r="C351" s="6" t="s">
        <v>50</v>
      </c>
      <c r="D351" s="6" t="s">
        <v>190</v>
      </c>
      <c r="E351" s="6" t="s">
        <v>10</v>
      </c>
      <c r="F351" s="6">
        <f t="shared" si="64"/>
        <v>72</v>
      </c>
      <c r="G351" s="6">
        <v>12</v>
      </c>
      <c r="H351" s="6">
        <v>5</v>
      </c>
      <c r="I351" s="6">
        <v>0</v>
      </c>
      <c r="J351" s="6">
        <v>25</v>
      </c>
      <c r="K351" s="6">
        <v>30</v>
      </c>
      <c r="L351" s="31" t="s">
        <v>194</v>
      </c>
    </row>
    <row r="352" spans="1:12" ht="15.75">
      <c r="A352" s="6" t="s">
        <v>630</v>
      </c>
      <c r="B352" s="7" t="s">
        <v>31</v>
      </c>
      <c r="C352" s="6"/>
      <c r="D352" s="15"/>
      <c r="E352" s="6"/>
      <c r="F352" s="19">
        <f aca="true" t="shared" si="65" ref="F352:K352">SUM(F349:F351)</f>
        <v>2252</v>
      </c>
      <c r="G352" s="19">
        <f t="shared" si="65"/>
        <v>272</v>
      </c>
      <c r="H352" s="19">
        <f t="shared" si="65"/>
        <v>405</v>
      </c>
      <c r="I352" s="19">
        <f t="shared" si="65"/>
        <v>400</v>
      </c>
      <c r="J352" s="19">
        <f t="shared" si="65"/>
        <v>535</v>
      </c>
      <c r="K352" s="19">
        <f t="shared" si="65"/>
        <v>640</v>
      </c>
      <c r="L352" s="31"/>
    </row>
    <row r="353" spans="1:12" ht="25.5">
      <c r="A353" s="6" t="s">
        <v>631</v>
      </c>
      <c r="B353" s="15" t="s">
        <v>8</v>
      </c>
      <c r="C353" s="6"/>
      <c r="D353" s="15"/>
      <c r="E353" s="6"/>
      <c r="F353" s="6"/>
      <c r="G353" s="6"/>
      <c r="H353" s="6"/>
      <c r="I353" s="6"/>
      <c r="J353" s="6"/>
      <c r="K353" s="6"/>
      <c r="L353" s="15"/>
    </row>
    <row r="354" spans="1:12" ht="25.5">
      <c r="A354" s="6" t="s">
        <v>632</v>
      </c>
      <c r="B354" s="37" t="s">
        <v>14</v>
      </c>
      <c r="C354" s="6"/>
      <c r="D354" s="15"/>
      <c r="E354" s="6"/>
      <c r="F354" s="6"/>
      <c r="G354" s="6"/>
      <c r="H354" s="6"/>
      <c r="I354" s="6"/>
      <c r="J354" s="6"/>
      <c r="K354" s="6"/>
      <c r="L354" s="15"/>
    </row>
    <row r="355" spans="1:12" ht="25.5">
      <c r="A355" s="6" t="s">
        <v>633</v>
      </c>
      <c r="B355" s="37" t="s">
        <v>18</v>
      </c>
      <c r="C355" s="6"/>
      <c r="D355" s="15"/>
      <c r="E355" s="6"/>
      <c r="F355" s="20"/>
      <c r="G355" s="20"/>
      <c r="H355" s="20"/>
      <c r="I355" s="20"/>
      <c r="J355" s="20"/>
      <c r="K355" s="20"/>
      <c r="L355" s="15"/>
    </row>
    <row r="356" spans="1:12" s="39" customFormat="1" ht="18.75" customHeight="1">
      <c r="A356" s="6" t="s">
        <v>634</v>
      </c>
      <c r="B356" s="37" t="s">
        <v>676</v>
      </c>
      <c r="C356" s="6"/>
      <c r="D356" s="15"/>
      <c r="E356" s="6"/>
      <c r="F356" s="20">
        <f aca="true" t="shared" si="66" ref="F356:K356">SUM(F352)</f>
        <v>2252</v>
      </c>
      <c r="G356" s="20">
        <f t="shared" si="66"/>
        <v>272</v>
      </c>
      <c r="H356" s="20">
        <f t="shared" si="66"/>
        <v>405</v>
      </c>
      <c r="I356" s="20">
        <f t="shared" si="66"/>
        <v>400</v>
      </c>
      <c r="J356" s="20">
        <f t="shared" si="66"/>
        <v>535</v>
      </c>
      <c r="K356" s="20">
        <f t="shared" si="66"/>
        <v>640</v>
      </c>
      <c r="L356" s="15"/>
    </row>
    <row r="357" spans="1:12" s="39" customFormat="1" ht="18.75" customHeight="1">
      <c r="A357" s="175" t="s">
        <v>260</v>
      </c>
      <c r="B357" s="176"/>
      <c r="C357" s="176"/>
      <c r="D357" s="176"/>
      <c r="E357" s="177"/>
      <c r="F357" s="177"/>
      <c r="G357" s="177"/>
      <c r="H357" s="177"/>
      <c r="I357" s="177"/>
      <c r="J357" s="177"/>
      <c r="K357" s="177"/>
      <c r="L357" s="178"/>
    </row>
    <row r="358" spans="1:12" ht="30.75" customHeight="1">
      <c r="A358" s="46" t="s">
        <v>635</v>
      </c>
      <c r="B358" s="74" t="s">
        <v>91</v>
      </c>
      <c r="C358" s="43" t="s">
        <v>106</v>
      </c>
      <c r="D358" s="27" t="s">
        <v>75</v>
      </c>
      <c r="E358" s="25" t="s">
        <v>16</v>
      </c>
      <c r="F358" s="6">
        <f aca="true" t="shared" si="67" ref="F358:F365">SUM(G358:K358)</f>
        <v>10800</v>
      </c>
      <c r="G358" s="6">
        <v>2000</v>
      </c>
      <c r="H358" s="6">
        <v>8300</v>
      </c>
      <c r="I358" s="6">
        <v>500</v>
      </c>
      <c r="J358" s="6"/>
      <c r="K358" s="46"/>
      <c r="L358" s="156" t="s">
        <v>611</v>
      </c>
    </row>
    <row r="359" spans="1:12" ht="27.75" customHeight="1">
      <c r="A359" s="46" t="s">
        <v>636</v>
      </c>
      <c r="B359" s="153"/>
      <c r="C359" s="45"/>
      <c r="D359" s="33"/>
      <c r="E359" s="25" t="s">
        <v>11</v>
      </c>
      <c r="F359" s="6">
        <f t="shared" si="67"/>
        <v>500</v>
      </c>
      <c r="G359" s="6"/>
      <c r="H359" s="6"/>
      <c r="I359" s="6">
        <v>500</v>
      </c>
      <c r="J359" s="6"/>
      <c r="K359" s="46"/>
      <c r="L359" s="155" t="s">
        <v>610</v>
      </c>
    </row>
    <row r="360" spans="1:12" ht="29.25" customHeight="1">
      <c r="A360" s="46" t="s">
        <v>637</v>
      </c>
      <c r="B360" s="41" t="s">
        <v>612</v>
      </c>
      <c r="C360" s="38" t="s">
        <v>76</v>
      </c>
      <c r="D360" s="33" t="s">
        <v>75</v>
      </c>
      <c r="E360" s="6" t="s">
        <v>16</v>
      </c>
      <c r="F360" s="6">
        <f t="shared" si="67"/>
        <v>2300</v>
      </c>
      <c r="G360" s="6"/>
      <c r="H360" s="6">
        <v>1700</v>
      </c>
      <c r="I360" s="6">
        <v>600</v>
      </c>
      <c r="J360" s="6"/>
      <c r="K360" s="6"/>
      <c r="L360" s="155" t="s">
        <v>614</v>
      </c>
    </row>
    <row r="361" spans="1:12" ht="45" customHeight="1">
      <c r="A361" s="46" t="s">
        <v>638</v>
      </c>
      <c r="B361" s="32" t="s">
        <v>613</v>
      </c>
      <c r="C361" s="38"/>
      <c r="D361" s="33"/>
      <c r="E361" s="6" t="s">
        <v>11</v>
      </c>
      <c r="F361" s="6">
        <f>SUM(G361:K361)</f>
        <v>600</v>
      </c>
      <c r="G361" s="6"/>
      <c r="H361" s="6"/>
      <c r="I361" s="6">
        <v>600</v>
      </c>
      <c r="J361" s="6"/>
      <c r="K361" s="6"/>
      <c r="L361" s="155" t="s">
        <v>615</v>
      </c>
    </row>
    <row r="362" spans="1:12" ht="76.5">
      <c r="A362" s="6" t="s">
        <v>639</v>
      </c>
      <c r="B362" s="32" t="s">
        <v>92</v>
      </c>
      <c r="C362" s="6" t="s">
        <v>50</v>
      </c>
      <c r="D362" s="6" t="s">
        <v>75</v>
      </c>
      <c r="E362" s="6" t="s">
        <v>16</v>
      </c>
      <c r="F362" s="6">
        <f t="shared" si="67"/>
        <v>552</v>
      </c>
      <c r="G362" s="6">
        <v>52</v>
      </c>
      <c r="H362" s="6">
        <v>100</v>
      </c>
      <c r="I362" s="6">
        <v>0</v>
      </c>
      <c r="J362" s="6">
        <v>200</v>
      </c>
      <c r="K362" s="6">
        <v>200</v>
      </c>
      <c r="L362" s="98" t="s">
        <v>93</v>
      </c>
    </row>
    <row r="363" spans="1:12" ht="38.25">
      <c r="A363" s="27" t="s">
        <v>640</v>
      </c>
      <c r="B363" s="41" t="s">
        <v>616</v>
      </c>
      <c r="C363" s="27">
        <v>2011</v>
      </c>
      <c r="D363" s="27" t="s">
        <v>617</v>
      </c>
      <c r="E363" s="27" t="s">
        <v>10</v>
      </c>
      <c r="F363" s="6">
        <f t="shared" si="67"/>
        <v>52000</v>
      </c>
      <c r="G363" s="6">
        <v>0</v>
      </c>
      <c r="H363" s="6">
        <v>0</v>
      </c>
      <c r="I363" s="6">
        <v>52000</v>
      </c>
      <c r="J363" s="6">
        <v>0</v>
      </c>
      <c r="K363" s="6">
        <v>0</v>
      </c>
      <c r="L363" s="98" t="s">
        <v>620</v>
      </c>
    </row>
    <row r="364" spans="1:12" ht="25.5">
      <c r="A364" s="43" t="s">
        <v>641</v>
      </c>
      <c r="B364" s="15" t="s">
        <v>618</v>
      </c>
      <c r="C364" s="6" t="s">
        <v>76</v>
      </c>
      <c r="D364" s="6" t="s">
        <v>619</v>
      </c>
      <c r="E364" s="27" t="s">
        <v>10</v>
      </c>
      <c r="F364" s="25">
        <f t="shared" si="67"/>
        <v>29000</v>
      </c>
      <c r="G364" s="6"/>
      <c r="H364" s="6"/>
      <c r="I364" s="6">
        <v>29000</v>
      </c>
      <c r="J364" s="6"/>
      <c r="K364" s="6"/>
      <c r="L364" s="98"/>
    </row>
    <row r="365" spans="1:12" ht="24.75" customHeight="1">
      <c r="A365" s="45" t="s">
        <v>642</v>
      </c>
      <c r="B365" s="15" t="s">
        <v>222</v>
      </c>
      <c r="C365" s="6" t="s">
        <v>50</v>
      </c>
      <c r="D365" s="6" t="s">
        <v>75</v>
      </c>
      <c r="E365" s="33" t="s">
        <v>16</v>
      </c>
      <c r="F365" s="25">
        <f t="shared" si="67"/>
        <v>5638</v>
      </c>
      <c r="G365" s="6">
        <v>1588</v>
      </c>
      <c r="H365" s="6">
        <v>0</v>
      </c>
      <c r="I365" s="6">
        <v>0</v>
      </c>
      <c r="J365" s="6">
        <v>2000</v>
      </c>
      <c r="K365" s="6">
        <v>2050</v>
      </c>
      <c r="L365" s="98"/>
    </row>
    <row r="366" spans="1:12" ht="24.75" customHeight="1">
      <c r="A366" s="45"/>
      <c r="B366" s="32"/>
      <c r="C366" s="33"/>
      <c r="D366" s="33"/>
      <c r="E366" s="33"/>
      <c r="F366" s="25"/>
      <c r="G366" s="6"/>
      <c r="H366" s="6"/>
      <c r="I366" s="6"/>
      <c r="J366" s="6"/>
      <c r="K366" s="6"/>
      <c r="L366" s="98"/>
    </row>
    <row r="367" spans="1:12" ht="15.75">
      <c r="A367" s="157" t="s">
        <v>643</v>
      </c>
      <c r="B367" s="129" t="s">
        <v>261</v>
      </c>
      <c r="C367" s="33"/>
      <c r="D367" s="33"/>
      <c r="E367" s="33"/>
      <c r="F367" s="16">
        <f aca="true" t="shared" si="68" ref="F367:K367">SUM(F358:F365)</f>
        <v>101390</v>
      </c>
      <c r="G367" s="16">
        <f t="shared" si="68"/>
        <v>3640</v>
      </c>
      <c r="H367" s="16">
        <f t="shared" si="68"/>
        <v>10100</v>
      </c>
      <c r="I367" s="16">
        <f t="shared" si="68"/>
        <v>83200</v>
      </c>
      <c r="J367" s="16">
        <f t="shared" si="68"/>
        <v>2200</v>
      </c>
      <c r="K367" s="16">
        <f t="shared" si="68"/>
        <v>2250</v>
      </c>
      <c r="L367" s="98"/>
    </row>
    <row r="368" spans="1:12" ht="25.5">
      <c r="A368" s="6" t="s">
        <v>644</v>
      </c>
      <c r="B368" s="15" t="s">
        <v>8</v>
      </c>
      <c r="C368" s="6"/>
      <c r="D368" s="6"/>
      <c r="E368" s="6"/>
      <c r="F368" s="6">
        <f aca="true" t="shared" si="69" ref="F368:K368">SUM(F369:F371)</f>
        <v>101390</v>
      </c>
      <c r="G368" s="6">
        <f t="shared" si="69"/>
        <v>3640</v>
      </c>
      <c r="H368" s="6">
        <f t="shared" si="69"/>
        <v>10100</v>
      </c>
      <c r="I368" s="6">
        <f t="shared" si="69"/>
        <v>83200</v>
      </c>
      <c r="J368" s="6">
        <f t="shared" si="69"/>
        <v>2200</v>
      </c>
      <c r="K368" s="6">
        <f t="shared" si="69"/>
        <v>2250</v>
      </c>
      <c r="L368" s="98"/>
    </row>
    <row r="369" spans="1:12" ht="12.75">
      <c r="A369" s="6" t="s">
        <v>645</v>
      </c>
      <c r="B369" s="15" t="s">
        <v>14</v>
      </c>
      <c r="C369" s="6"/>
      <c r="D369" s="6"/>
      <c r="E369" s="6"/>
      <c r="F369" s="6">
        <f aca="true" t="shared" si="70" ref="F369:K369">SUM(F359,F361)</f>
        <v>1100</v>
      </c>
      <c r="G369" s="6">
        <f t="shared" si="70"/>
        <v>0</v>
      </c>
      <c r="H369" s="6">
        <f t="shared" si="70"/>
        <v>0</v>
      </c>
      <c r="I369" s="6">
        <f t="shared" si="70"/>
        <v>1100</v>
      </c>
      <c r="J369" s="6">
        <f t="shared" si="70"/>
        <v>0</v>
      </c>
      <c r="K369" s="6">
        <f t="shared" si="70"/>
        <v>0</v>
      </c>
      <c r="L369" s="98"/>
    </row>
    <row r="370" spans="1:12" ht="12.75">
      <c r="A370" s="6" t="s">
        <v>646</v>
      </c>
      <c r="B370" s="15" t="s">
        <v>18</v>
      </c>
      <c r="C370" s="6"/>
      <c r="D370" s="6"/>
      <c r="E370" s="6"/>
      <c r="F370" s="6">
        <f aca="true" t="shared" si="71" ref="F370:K370">SUM(F358,F360,F362+F365)</f>
        <v>19290</v>
      </c>
      <c r="G370" s="6">
        <f t="shared" si="71"/>
        <v>3640</v>
      </c>
      <c r="H370" s="6">
        <f t="shared" si="71"/>
        <v>10100</v>
      </c>
      <c r="I370" s="6">
        <f t="shared" si="71"/>
        <v>1100</v>
      </c>
      <c r="J370" s="6">
        <f t="shared" si="71"/>
        <v>2200</v>
      </c>
      <c r="K370" s="6">
        <f t="shared" si="71"/>
        <v>2250</v>
      </c>
      <c r="L370" s="98"/>
    </row>
    <row r="371" spans="1:12" ht="12.75">
      <c r="A371" s="6" t="s">
        <v>647</v>
      </c>
      <c r="B371" s="37" t="s">
        <v>9</v>
      </c>
      <c r="C371" s="6"/>
      <c r="D371" s="6"/>
      <c r="E371" s="6"/>
      <c r="F371" s="6">
        <f aca="true" t="shared" si="72" ref="F371:K371">SUM(F363:F364)</f>
        <v>81000</v>
      </c>
      <c r="G371" s="6">
        <f t="shared" si="72"/>
        <v>0</v>
      </c>
      <c r="H371" s="6">
        <f t="shared" si="72"/>
        <v>0</v>
      </c>
      <c r="I371" s="6">
        <f t="shared" si="72"/>
        <v>81000</v>
      </c>
      <c r="J371" s="6">
        <f t="shared" si="72"/>
        <v>0</v>
      </c>
      <c r="K371" s="6">
        <f t="shared" si="72"/>
        <v>0</v>
      </c>
      <c r="L371" s="98"/>
    </row>
    <row r="372" spans="1:12" ht="12.75">
      <c r="A372" s="6" t="s">
        <v>648</v>
      </c>
      <c r="B372" s="37" t="s">
        <v>19</v>
      </c>
      <c r="C372" s="6"/>
      <c r="D372" s="6"/>
      <c r="E372" s="6"/>
      <c r="F372" s="6"/>
      <c r="G372" s="6"/>
      <c r="H372" s="6"/>
      <c r="I372" s="6"/>
      <c r="J372" s="6"/>
      <c r="K372" s="6"/>
      <c r="L372" s="15"/>
    </row>
    <row r="373" spans="1:12" ht="16.5" customHeight="1">
      <c r="A373" s="200" t="s">
        <v>32</v>
      </c>
      <c r="B373" s="201"/>
      <c r="C373" s="201"/>
      <c r="D373" s="201"/>
      <c r="E373" s="229"/>
      <c r="F373" s="112">
        <f aca="true" t="shared" si="73" ref="F373:K373">SUM(F26+F61+F70+F103+F117+F142+F163+F190+F215+F239+F266+F296+F318+F337+F352+F367)</f>
        <v>1840401.63</v>
      </c>
      <c r="G373" s="112">
        <f t="shared" si="73"/>
        <v>309203.63</v>
      </c>
      <c r="H373" s="112">
        <f t="shared" si="73"/>
        <v>271609.8</v>
      </c>
      <c r="I373" s="112">
        <f t="shared" si="73"/>
        <v>547991</v>
      </c>
      <c r="J373" s="112">
        <f t="shared" si="73"/>
        <v>358648.1</v>
      </c>
      <c r="K373" s="112">
        <f t="shared" si="73"/>
        <v>352949.1</v>
      </c>
      <c r="L373" s="105"/>
    </row>
    <row r="374" spans="1:12" ht="18" customHeight="1">
      <c r="A374" s="6" t="s">
        <v>649</v>
      </c>
      <c r="B374" s="15" t="s">
        <v>8</v>
      </c>
      <c r="C374" s="6"/>
      <c r="D374" s="6"/>
      <c r="E374" s="6"/>
      <c r="F374" s="6">
        <f aca="true" t="shared" si="74" ref="F374:K374">SUM(F375:F379)</f>
        <v>1840401.63</v>
      </c>
      <c r="G374" s="6">
        <f t="shared" si="74"/>
        <v>309203.63</v>
      </c>
      <c r="H374" s="6">
        <f t="shared" si="74"/>
        <v>271609.8</v>
      </c>
      <c r="I374" s="6">
        <f t="shared" si="74"/>
        <v>547991</v>
      </c>
      <c r="J374" s="6">
        <f t="shared" si="74"/>
        <v>358648.1</v>
      </c>
      <c r="K374" s="6">
        <f t="shared" si="74"/>
        <v>352949.1</v>
      </c>
      <c r="L374" s="105"/>
    </row>
    <row r="375" spans="1:12" ht="12.75">
      <c r="A375" s="6" t="s">
        <v>650</v>
      </c>
      <c r="B375" s="15" t="s">
        <v>189</v>
      </c>
      <c r="C375" s="6"/>
      <c r="D375" s="6"/>
      <c r="E375" s="6"/>
      <c r="F375" s="6">
        <f aca="true" t="shared" si="75" ref="F375:K375">SUM(F241,F298+F271)</f>
        <v>8073.2</v>
      </c>
      <c r="G375" s="6">
        <f t="shared" si="75"/>
        <v>1283.2</v>
      </c>
      <c r="H375" s="6">
        <f t="shared" si="75"/>
        <v>628</v>
      </c>
      <c r="I375" s="6">
        <f t="shared" si="75"/>
        <v>2862</v>
      </c>
      <c r="J375" s="6">
        <f t="shared" si="75"/>
        <v>1640</v>
      </c>
      <c r="K375" s="6">
        <f t="shared" si="75"/>
        <v>1660</v>
      </c>
      <c r="L375" s="105"/>
    </row>
    <row r="376" spans="1:12" ht="12.75">
      <c r="A376" s="6" t="s">
        <v>651</v>
      </c>
      <c r="B376" s="37" t="s">
        <v>14</v>
      </c>
      <c r="C376" s="6"/>
      <c r="D376" s="6"/>
      <c r="E376" s="6"/>
      <c r="F376" s="64">
        <f aca="true" t="shared" si="76" ref="F376:K376">SUM(F105+F144+F165+F192+F217+F242+F268+F299+F339+F369)</f>
        <v>820287.0900000001</v>
      </c>
      <c r="G376" s="64">
        <f t="shared" si="76"/>
        <v>133573.99000000002</v>
      </c>
      <c r="H376" s="64">
        <f t="shared" si="76"/>
        <v>116124.8</v>
      </c>
      <c r="I376" s="64">
        <f t="shared" si="76"/>
        <v>197740.1</v>
      </c>
      <c r="J376" s="64">
        <f t="shared" si="76"/>
        <v>168548.6</v>
      </c>
      <c r="K376" s="64">
        <f t="shared" si="76"/>
        <v>204299.6</v>
      </c>
      <c r="L376" s="105"/>
    </row>
    <row r="377" spans="1:12" ht="12.75">
      <c r="A377" s="6" t="s">
        <v>652</v>
      </c>
      <c r="B377" s="37" t="s">
        <v>18</v>
      </c>
      <c r="C377" s="6"/>
      <c r="D377" s="6"/>
      <c r="E377" s="6"/>
      <c r="F377" s="106">
        <f aca="true" t="shared" si="77" ref="F377:K377">SUM(F63+F72+F106+F145+F166+F193+F218+F243+F269+F300+F320+F370+F120)</f>
        <v>327641.83999999997</v>
      </c>
      <c r="G377" s="106">
        <f t="shared" si="77"/>
        <v>24110.940000000002</v>
      </c>
      <c r="H377" s="106">
        <f t="shared" si="77"/>
        <v>32246.5</v>
      </c>
      <c r="I377" s="106">
        <f t="shared" si="77"/>
        <v>132870.4</v>
      </c>
      <c r="J377" s="106">
        <f t="shared" si="77"/>
        <v>71695</v>
      </c>
      <c r="K377" s="106">
        <f t="shared" si="77"/>
        <v>66719</v>
      </c>
      <c r="L377" s="105"/>
    </row>
    <row r="378" spans="1:12" ht="12.75">
      <c r="A378" s="6" t="s">
        <v>653</v>
      </c>
      <c r="B378" s="37" t="s">
        <v>9</v>
      </c>
      <c r="C378" s="6"/>
      <c r="D378" s="6"/>
      <c r="E378" s="6"/>
      <c r="F378" s="6">
        <f aca="true" t="shared" si="78" ref="F378:K378">SUM(F29+F64+F73+F146+F167,F195+F270+F356+F119+F219+F371)</f>
        <v>444892.5</v>
      </c>
      <c r="G378" s="6">
        <f t="shared" si="78"/>
        <v>121196.5</v>
      </c>
      <c r="H378" s="6">
        <f t="shared" si="78"/>
        <v>93096.5</v>
      </c>
      <c r="I378" s="6">
        <f t="shared" si="78"/>
        <v>131574.5</v>
      </c>
      <c r="J378" s="6">
        <f t="shared" si="78"/>
        <v>66809.5</v>
      </c>
      <c r="K378" s="6">
        <f t="shared" si="78"/>
        <v>32215.5</v>
      </c>
      <c r="L378" s="105"/>
    </row>
    <row r="379" spans="1:12" ht="12.75">
      <c r="A379" s="6" t="s">
        <v>654</v>
      </c>
      <c r="B379" s="37" t="s">
        <v>19</v>
      </c>
      <c r="C379" s="6"/>
      <c r="D379" s="6"/>
      <c r="E379" s="6"/>
      <c r="F379" s="6">
        <f aca="true" t="shared" si="79" ref="F379:K379">SUM(F65,F245,F121,F194,F301)</f>
        <v>239507</v>
      </c>
      <c r="G379" s="6">
        <f t="shared" si="79"/>
        <v>29039</v>
      </c>
      <c r="H379" s="6">
        <f t="shared" si="79"/>
        <v>29514</v>
      </c>
      <c r="I379" s="6">
        <f t="shared" si="79"/>
        <v>82944</v>
      </c>
      <c r="J379" s="6">
        <f t="shared" si="79"/>
        <v>49955</v>
      </c>
      <c r="K379" s="6">
        <f t="shared" si="79"/>
        <v>48055</v>
      </c>
      <c r="L379" s="131"/>
    </row>
    <row r="380" spans="6:11" ht="12.75">
      <c r="F380" s="21"/>
      <c r="G380" s="21"/>
      <c r="H380" s="21"/>
      <c r="I380" s="21"/>
      <c r="J380" s="21"/>
      <c r="K380" s="21"/>
    </row>
  </sheetData>
  <sheetProtection/>
  <mergeCells count="86">
    <mergeCell ref="I1:L1"/>
    <mergeCell ref="A302:L302"/>
    <mergeCell ref="F303:F304"/>
    <mergeCell ref="L303:L304"/>
    <mergeCell ref="C303:C304"/>
    <mergeCell ref="E303:E304"/>
    <mergeCell ref="A196:L196"/>
    <mergeCell ref="B277:B278"/>
    <mergeCell ref="D277:D278"/>
    <mergeCell ref="C277:C278"/>
    <mergeCell ref="L305:L306"/>
    <mergeCell ref="A321:L321"/>
    <mergeCell ref="A373:E373"/>
    <mergeCell ref="A168:L168"/>
    <mergeCell ref="A303:A304"/>
    <mergeCell ref="B303:B304"/>
    <mergeCell ref="A221:A223"/>
    <mergeCell ref="C224:C227"/>
    <mergeCell ref="E224:E227"/>
    <mergeCell ref="A342:L342"/>
    <mergeCell ref="D224:D227"/>
    <mergeCell ref="C273:C275"/>
    <mergeCell ref="A277:A278"/>
    <mergeCell ref="A272:L272"/>
    <mergeCell ref="A273:A275"/>
    <mergeCell ref="B274:B275"/>
    <mergeCell ref="A2:L2"/>
    <mergeCell ref="B222:B223"/>
    <mergeCell ref="C221:C223"/>
    <mergeCell ref="A220:L220"/>
    <mergeCell ref="A66:L66"/>
    <mergeCell ref="A3:A6"/>
    <mergeCell ref="L67:L68"/>
    <mergeCell ref="A122:L122"/>
    <mergeCell ref="A74:L74"/>
    <mergeCell ref="C67:C68"/>
    <mergeCell ref="F67:F68"/>
    <mergeCell ref="A108:L108"/>
    <mergeCell ref="B67:B68"/>
    <mergeCell ref="D67:D68"/>
    <mergeCell ref="E67:E68"/>
    <mergeCell ref="A16:L16"/>
    <mergeCell ref="A17:A19"/>
    <mergeCell ref="B17:B19"/>
    <mergeCell ref="E17:E19"/>
    <mergeCell ref="L17:L19"/>
    <mergeCell ref="C17:C19"/>
    <mergeCell ref="D17:D19"/>
    <mergeCell ref="F17:F19"/>
    <mergeCell ref="B8:L8"/>
    <mergeCell ref="B3:B6"/>
    <mergeCell ref="D3:D6"/>
    <mergeCell ref="C3:C6"/>
    <mergeCell ref="L3:L6"/>
    <mergeCell ref="F3:K3"/>
    <mergeCell ref="E3:E6"/>
    <mergeCell ref="D134:D135"/>
    <mergeCell ref="A20:L20"/>
    <mergeCell ref="E27:E28"/>
    <mergeCell ref="F27:F28"/>
    <mergeCell ref="L27:L28"/>
    <mergeCell ref="A30:L30"/>
    <mergeCell ref="A27:A28"/>
    <mergeCell ref="B27:B28"/>
    <mergeCell ref="C27:C28"/>
    <mergeCell ref="D27:D28"/>
    <mergeCell ref="A357:L357"/>
    <mergeCell ref="A169:D169"/>
    <mergeCell ref="A184:D184"/>
    <mergeCell ref="E305:E306"/>
    <mergeCell ref="D305:D306"/>
    <mergeCell ref="B305:B306"/>
    <mergeCell ref="A305:A306"/>
    <mergeCell ref="A224:A227"/>
    <mergeCell ref="A246:L246"/>
    <mergeCell ref="L224:L227"/>
    <mergeCell ref="A147:L147"/>
    <mergeCell ref="A9:L9"/>
    <mergeCell ref="A10:A12"/>
    <mergeCell ref="B10:B12"/>
    <mergeCell ref="L10:L12"/>
    <mergeCell ref="C10:C12"/>
    <mergeCell ref="D10:D12"/>
    <mergeCell ref="E10:E12"/>
    <mergeCell ref="F10:F12"/>
    <mergeCell ref="D132:D133"/>
  </mergeCells>
  <printOptions/>
  <pageMargins left="0.15748031496062992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МО</cp:lastModifiedBy>
  <cp:lastPrinted>2011-03-23T10:56:51Z</cp:lastPrinted>
  <dcterms:created xsi:type="dcterms:W3CDTF">2005-11-01T08:09:47Z</dcterms:created>
  <dcterms:modified xsi:type="dcterms:W3CDTF">2011-04-26T04:36:09Z</dcterms:modified>
  <cp:category/>
  <cp:version/>
  <cp:contentType/>
  <cp:contentStatus/>
</cp:coreProperties>
</file>